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dia\Desktop\"/>
    </mc:Choice>
  </mc:AlternateContent>
  <xr:revisionPtr revIDLastSave="0" documentId="13_ncr:1_{8CD22064-C755-4601-9E3A-775A07C81327}" xr6:coauthVersionLast="47" xr6:coauthVersionMax="47" xr10:uidLastSave="{00000000-0000-0000-0000-000000000000}"/>
  <workbookProtection workbookAlgorithmName="SHA-512" workbookHashValue="KkZwXhvS0eKtrjM3V16GDMldAqdAozenA4F50ZK5CAzPDsglygSxyqkCUiocv2PUyFN/3/8TnMnTWPu1Fkrkfg==" workbookSaltValue="2/G3oMlEaWZyFIXUvrqvxA==" workbookSpinCount="100000" lockStructure="1"/>
  <bookViews>
    <workbookView xWindow="-108" yWindow="-108" windowWidth="23256" windowHeight="12576" xr2:uid="{AFAA379B-5961-479A-845B-D8FD6377569C}"/>
  </bookViews>
  <sheets>
    <sheet name="Arkusz1" sheetId="1" r:id="rId1"/>
    <sheet name="Arkusz2" sheetId="2" r:id="rId2"/>
  </sheets>
  <definedNames>
    <definedName name="_xlnm.Print_Area" localSheetId="0">Arkusz1!$A$1:$J$64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F23" i="1"/>
  <c r="C24" i="1"/>
  <c r="I56" i="1" l="1"/>
  <c r="H41" i="1"/>
  <c r="G41" i="1"/>
  <c r="F41" i="1"/>
  <c r="E41" i="1"/>
  <c r="D41" i="1"/>
  <c r="C41" i="1"/>
  <c r="F46" i="1"/>
  <c r="I40" i="1" l="1"/>
  <c r="D37" i="1"/>
  <c r="E37" i="1"/>
  <c r="F37" i="1"/>
  <c r="G37" i="1"/>
  <c r="H37" i="1"/>
  <c r="C37" i="1"/>
  <c r="H31" i="1"/>
  <c r="D30" i="1"/>
  <c r="E30" i="1"/>
  <c r="F30" i="1"/>
  <c r="G30" i="1"/>
  <c r="H30" i="1"/>
  <c r="D29" i="1"/>
  <c r="D31" i="1" s="1"/>
  <c r="E29" i="1"/>
  <c r="E31" i="1" s="1"/>
  <c r="F29" i="1"/>
  <c r="F31" i="1" s="1"/>
  <c r="G29" i="1"/>
  <c r="G31" i="1" s="1"/>
  <c r="H29" i="1"/>
  <c r="C29" i="1"/>
  <c r="C30" i="1" s="1"/>
  <c r="H24" i="1"/>
  <c r="G24" i="1"/>
  <c r="F24" i="1"/>
  <c r="E24" i="1"/>
  <c r="D24" i="1"/>
  <c r="H23" i="1"/>
  <c r="G23" i="1"/>
  <c r="E23" i="1"/>
  <c r="D23" i="1"/>
  <c r="C23" i="1"/>
  <c r="B54" i="1"/>
  <c r="I52" i="1" s="1"/>
  <c r="E46" i="1"/>
  <c r="C46" i="1" l="1"/>
  <c r="I34" i="1"/>
  <c r="C31" i="1" l="1"/>
  <c r="I27" i="1" s="1"/>
  <c r="E45" i="1" l="1"/>
  <c r="F45" i="1" s="1"/>
  <c r="I45" i="1" s="1"/>
  <c r="B50" i="1"/>
  <c r="I48" i="1" s="1"/>
  <c r="D46" i="1" a="1"/>
  <c r="D46" i="1" s="1"/>
  <c r="I62" i="1" l="1"/>
  <c r="I6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<sst xmlns="http://schemas.openxmlformats.org/spreadsheetml/2006/main" count="372" uniqueCount="178">
  <si>
    <t>RODZAJ KUBIKA</t>
  </si>
  <si>
    <t>B - Kubik prosty</t>
  </si>
  <si>
    <t>E - Kubik z półką i szufladą</t>
  </si>
  <si>
    <t>F - Kubik z szufladami zew. + wew.</t>
  </si>
  <si>
    <t>G 60 - Kubik z dwiema szufladami</t>
  </si>
  <si>
    <t>G 80 - Kubik z dwiema szufladami</t>
  </si>
  <si>
    <t>A - Kubik prosty</t>
  </si>
  <si>
    <t>CENA KUBIKA</t>
  </si>
  <si>
    <t>GRAFIT</t>
  </si>
  <si>
    <t>KASZMIR</t>
  </si>
  <si>
    <t>KOLOR KUBIKA</t>
  </si>
  <si>
    <t>RODZAJ FRONTU</t>
  </si>
  <si>
    <t>LUSTRZANE</t>
  </si>
  <si>
    <t>FORNIROWANE ORZECHOWE</t>
  </si>
  <si>
    <t>FORNIROWANE DĘBOWE</t>
  </si>
  <si>
    <t>PŁYTA LAMINOWANA</t>
  </si>
  <si>
    <t>MDF LAKIEROWANY</t>
  </si>
  <si>
    <t>WZÓR</t>
  </si>
  <si>
    <t>FLS</t>
  </si>
  <si>
    <t>FLSP</t>
  </si>
  <si>
    <t>FLG</t>
  </si>
  <si>
    <t>FLGP</t>
  </si>
  <si>
    <t>FOH</t>
  </si>
  <si>
    <t>FOW</t>
  </si>
  <si>
    <t>FOS</t>
  </si>
  <si>
    <t>FOK</t>
  </si>
  <si>
    <t>FDH</t>
  </si>
  <si>
    <t>FDW</t>
  </si>
  <si>
    <t>FDS</t>
  </si>
  <si>
    <t>FDK</t>
  </si>
  <si>
    <t>FPK</t>
  </si>
  <si>
    <t>FPG</t>
  </si>
  <si>
    <t>FPS</t>
  </si>
  <si>
    <t>FPB</t>
  </si>
  <si>
    <t>FLK</t>
  </si>
  <si>
    <t>FLB</t>
  </si>
  <si>
    <t>FLC</t>
  </si>
  <si>
    <t>MDF FREZOWANY</t>
  </si>
  <si>
    <t>RYFLOWANY</t>
  </si>
  <si>
    <t>RAMKA</t>
  </si>
  <si>
    <t>RAMKA PODWÓJNA</t>
  </si>
  <si>
    <t>ALEX</t>
  </si>
  <si>
    <t>CENA</t>
  </si>
  <si>
    <t>KUBIK</t>
  </si>
  <si>
    <t>FRONT</t>
  </si>
  <si>
    <t>DOPŁATA DO FRONTU 60 CM</t>
  </si>
  <si>
    <t>DOPŁATA DO FRONTU 80 CM</t>
  </si>
  <si>
    <t>NÓŻKI</t>
  </si>
  <si>
    <t>KORPUS</t>
  </si>
  <si>
    <t>BAOBAB</t>
  </si>
  <si>
    <t>NOGA</t>
  </si>
  <si>
    <t>SKOŚNA - 13 CM</t>
  </si>
  <si>
    <t>PROSTA - 13 CM</t>
  </si>
  <si>
    <t>WYSOKA - 18+6 CM</t>
  </si>
  <si>
    <t>V - 15 CM</t>
  </si>
  <si>
    <t>GWIAZDA - 13,5 CM</t>
  </si>
  <si>
    <t>NSC - CZARNA</t>
  </si>
  <si>
    <t>NSZ - ZŁOTA</t>
  </si>
  <si>
    <t>NSG - GRAFIT</t>
  </si>
  <si>
    <t>NSS - SREBRNA</t>
  </si>
  <si>
    <t>NPC - CZARNA</t>
  </si>
  <si>
    <t>NPZ - ZŁOTA</t>
  </si>
  <si>
    <t>NPG - GRAFIT</t>
  </si>
  <si>
    <t>NPS - SREBRNA</t>
  </si>
  <si>
    <t>NWC - CZARNA</t>
  </si>
  <si>
    <t>NWZ - ZŁOTA</t>
  </si>
  <si>
    <t>NWR - RÓŻOWE ZŁOTO</t>
  </si>
  <si>
    <t>NWS - SREBRNA</t>
  </si>
  <si>
    <t>NVC - CZARNA</t>
  </si>
  <si>
    <t>NVZ - ZŁOTA</t>
  </si>
  <si>
    <t>NVG - GRAFIT</t>
  </si>
  <si>
    <t>NVS - SREBRNA</t>
  </si>
  <si>
    <t>NGC - CZARNA</t>
  </si>
  <si>
    <t>NGZ - ZŁOTA</t>
  </si>
  <si>
    <t>NGG - GRAFIT</t>
  </si>
  <si>
    <t>NGS - SREBRNA</t>
  </si>
  <si>
    <t xml:space="preserve">LAMINOWANY </t>
  </si>
  <si>
    <t>LAKIEROWANY</t>
  </si>
  <si>
    <t>FORNIROWANY</t>
  </si>
  <si>
    <t xml:space="preserve">BLUE </t>
  </si>
  <si>
    <t>CZARNY</t>
  </si>
  <si>
    <t>ORZECH HORYZONTALNY</t>
  </si>
  <si>
    <t>ORZECH WERTYKALNY</t>
  </si>
  <si>
    <t>ORZECH KARO</t>
  </si>
  <si>
    <t>ORZECH SŁONECZKO</t>
  </si>
  <si>
    <t>DĄB HORYZONTALNY</t>
  </si>
  <si>
    <t>DĄB WERTYKALNY</t>
  </si>
  <si>
    <t>DĄB KARO</t>
  </si>
  <si>
    <t>DĄB SŁONECZKO</t>
  </si>
  <si>
    <t>KOLOR</t>
  </si>
  <si>
    <t>RODZAJ KORPUSU</t>
  </si>
  <si>
    <t>MAKSYMALNIE 240 CM</t>
  </si>
  <si>
    <t>UWAGA:</t>
  </si>
  <si>
    <t>KASZMIR LAMINOWANY</t>
  </si>
  <si>
    <t>GRAFIT LAMINOWANY</t>
  </si>
  <si>
    <t>DĄB SONOMA LAMINOWANY</t>
  </si>
  <si>
    <t>ORZECH BARCELONA LAMINOWANY</t>
  </si>
  <si>
    <t>KASZMIR BAOBAB</t>
  </si>
  <si>
    <t>GRAFIT BAOBAB</t>
  </si>
  <si>
    <t>BLUE BAOBAB</t>
  </si>
  <si>
    <t>CZARNY BAOBAB</t>
  </si>
  <si>
    <t>WYBRAŁEŚ WZÓR BAOBAB?</t>
  </si>
  <si>
    <t>TAK</t>
  </si>
  <si>
    <t>NIE</t>
  </si>
  <si>
    <t>LISTWA OZDOBNA W KORPUSIE</t>
  </si>
  <si>
    <t>SREBRNA</t>
  </si>
  <si>
    <t>ZŁOTA</t>
  </si>
  <si>
    <t>CZARNA</t>
  </si>
  <si>
    <t>BRAK</t>
  </si>
  <si>
    <t>UCHWYT</t>
  </si>
  <si>
    <t>PARMA - 160mm</t>
  </si>
  <si>
    <t>VEA - 160mm</t>
  </si>
  <si>
    <t>SONGO - 160mm</t>
  </si>
  <si>
    <t>W CAMPANA- 160mm</t>
  </si>
  <si>
    <t xml:space="preserve">GAŁKA LIZBONA </t>
  </si>
  <si>
    <t>UPA - ANTRACYT</t>
  </si>
  <si>
    <t>UVA - ANTRACYT</t>
  </si>
  <si>
    <t>UVSm - SREBRNY MAT</t>
  </si>
  <si>
    <t xml:space="preserve">UVS - SREBRNY </t>
  </si>
  <si>
    <t>UPC - CZARNY</t>
  </si>
  <si>
    <t>UPZ - ZŁOTY</t>
  </si>
  <si>
    <t>UPS - SREBRNY</t>
  </si>
  <si>
    <t>UVZ - ZŁOTY</t>
  </si>
  <si>
    <t>USC - CZARNY</t>
  </si>
  <si>
    <t>USS - SREBRNY</t>
  </si>
  <si>
    <t>USA - ANTRACYT</t>
  </si>
  <si>
    <t>USSm - SREBRNY MAT</t>
  </si>
  <si>
    <t>UCA - ANTRACYT</t>
  </si>
  <si>
    <t>UCZ - ZŁOTY</t>
  </si>
  <si>
    <t>UCC - CZARNY</t>
  </si>
  <si>
    <t>UCS - SREBRNY</t>
  </si>
  <si>
    <t>GLC - CZARNA</t>
  </si>
  <si>
    <t>GLZ - ZŁOTA</t>
  </si>
  <si>
    <t>GLA - ANTRACYT</t>
  </si>
  <si>
    <t>GLZM - ZŁOTA MAT</t>
  </si>
  <si>
    <t>TIP-ON</t>
  </si>
  <si>
    <t>SZT</t>
  </si>
  <si>
    <t>RODZAJ</t>
  </si>
  <si>
    <t>TIP ON</t>
  </si>
  <si>
    <t>PUSH TO OPEN</t>
  </si>
  <si>
    <t>WYBIERZ</t>
  </si>
  <si>
    <t xml:space="preserve">SZEROKOŚĆ </t>
  </si>
  <si>
    <t>C - Kubik otwarty z półką</t>
  </si>
  <si>
    <t>FRONT 40 CM</t>
  </si>
  <si>
    <t>+23%</t>
  </si>
  <si>
    <t>WYBIERZ KOLOR BLATU</t>
  </si>
  <si>
    <t>MARMUR CARRARA EGGER F204 ST9</t>
  </si>
  <si>
    <t>GRAFIT EGGER U968 ST9</t>
  </si>
  <si>
    <t>KASZMIR EGGER U702 ST9</t>
  </si>
  <si>
    <t>ORZECH BARCELONA SWISS KRONO D3813 OW</t>
  </si>
  <si>
    <t>DĄB SONOMA KRONOSPON D3025 SN</t>
  </si>
  <si>
    <t>BOSKO</t>
  </si>
  <si>
    <t>SUMA SZEROKOŚCI KUBIKÓW</t>
  </si>
  <si>
    <t>VAT</t>
  </si>
  <si>
    <t>CENA NETTO</t>
  </si>
  <si>
    <t>CENA BRUTTO</t>
  </si>
  <si>
    <t>PYŁ DRZEWNY</t>
  </si>
  <si>
    <t>https://www.arte-msp.pl/ornamenty-z-pylu-drzewnego-cat-50</t>
  </si>
  <si>
    <t>ILOŚĆ NIESTANDARDOWYCH KOLORÓW</t>
  </si>
  <si>
    <t>WPISZ SYMBOL KOLORU:</t>
  </si>
  <si>
    <t>NIESTANDARDOWY KOLOR FRONTÓW/KORPUSU DO WYBORU
 Z PALETY RAL LUB NCS</t>
  </si>
  <si>
    <t>"ZRÓB SOBIE MEBEL"</t>
  </si>
  <si>
    <t>www.bocianmeble.pl</t>
  </si>
  <si>
    <t>zsm@bocianmeble.pl</t>
  </si>
  <si>
    <t>WYŚLIJ UZUPEŁNIONE ZAMÓWIENIE 
NA ADRES:</t>
  </si>
  <si>
    <t>WYBIERZ WZÓR ZE STRONY:</t>
  </si>
  <si>
    <t>SUMA SZEROKOŚCI KUBIKÓW MAX. 240 CM</t>
  </si>
  <si>
    <t>BOKI BAOBAD 2 x 10 CM = 20 CM</t>
  </si>
  <si>
    <t>BOKI STANDARDOWE 2 x 3,8 CM= 7,6 CM</t>
  </si>
  <si>
    <t>BOKI BOSKO 2 x 1,8 = 3,6 CM</t>
  </si>
  <si>
    <t>Imię i nazwisko:</t>
  </si>
  <si>
    <t>Dane do wysyłki</t>
  </si>
  <si>
    <t>Telefon do kontaktu:</t>
  </si>
  <si>
    <t>UWAGA: LISTWA OZDOBNA NIE JEST MOŻLIWA DO WYKONANIA W WERSJI BAOBAB!</t>
  </si>
  <si>
    <t>Uzupełnij pola z list rozwijanych 
W KOLORZE FIOLETOWYM</t>
  </si>
  <si>
    <t>D- Kubik zamknięty z półką</t>
  </si>
  <si>
    <t>G - Kubik z dwiema szufladami</t>
  </si>
  <si>
    <t>UWAGI: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</si>
</sst>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\ &quot;zł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8"/>
      <color theme="1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u/>
      <sz val="22"/>
      <name val="Calibri"/>
      <family val="2"/>
      <charset val="238"/>
      <scheme val="minor"/>
    </font>
    <font>
      <sz val="11"/>
      <color theme="2"/>
      <name val="Calibri"/>
      <family val="2"/>
      <charset val="238"/>
      <scheme val="minor"/>
    </font>
    <font>
      <sz val="28"/>
      <color theme="1" tint="0.34998626667073579"/>
      <name val="MV Boli"/>
    </font>
    <font>
      <sz val="48"/>
      <color theme="1" tint="0.34998626667073579"/>
      <name val="MV Boli"/>
    </font>
    <font>
      <b/>
      <sz val="11"/>
      <color theme="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sz val="24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9">
    <xf numFmtId="0" fontId="0" fillId="0" borderId="0" xfId="0"/>
    <xf numFmtId="0" fontId="7" fillId="0" borderId="0" xfId="0" applyFont="1" applyProtection="1"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vertical="center" textRotation="90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1" fillId="0" borderId="0" xfId="0" applyFont="1" applyProtection="1"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/>
    <xf numFmtId="0" fontId="10" fillId="3" borderId="3" xfId="0" applyFont="1" applyFill="1" applyBorder="1"/>
    <xf numFmtId="0" fontId="10" fillId="3" borderId="5" xfId="0" applyFont="1" applyFill="1" applyBorder="1"/>
    <xf numFmtId="0" fontId="10" fillId="3" borderId="8" xfId="0" applyFont="1" applyFill="1" applyBorder="1"/>
    <xf numFmtId="0" fontId="10" fillId="3" borderId="5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 vertical="center"/>
    </xf>
    <xf numFmtId="0" fontId="13" fillId="5" borderId="8" xfId="1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1" fillId="5" borderId="9" xfId="0" applyFont="1" applyFill="1" applyBorder="1" applyAlignment="1">
      <alignment wrapText="1"/>
    </xf>
    <xf numFmtId="0" fontId="0" fillId="5" borderId="10" xfId="0" applyFill="1" applyBorder="1"/>
    <xf numFmtId="0" fontId="0" fillId="5" borderId="11" xfId="0" applyFill="1" applyBorder="1"/>
    <xf numFmtId="0" fontId="1" fillId="5" borderId="9" xfId="0" applyFont="1" applyFill="1" applyBorder="1"/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/>
    </xf>
    <xf numFmtId="2" fontId="16" fillId="5" borderId="2" xfId="0" applyNumberFormat="1" applyFont="1" applyFill="1" applyBorder="1" applyAlignment="1">
      <alignment horizontal="center" vertical="center"/>
    </xf>
    <xf numFmtId="0" fontId="7" fillId="5" borderId="7" xfId="0" applyFont="1" applyFill="1" applyBorder="1"/>
    <xf numFmtId="2" fontId="16" fillId="5" borderId="7" xfId="0" applyNumberFormat="1" applyFont="1" applyFill="1" applyBorder="1" applyAlignment="1">
      <alignment horizontal="center"/>
    </xf>
    <xf numFmtId="2" fontId="0" fillId="5" borderId="7" xfId="0" applyNumberFormat="1" applyFill="1" applyBorder="1" applyAlignment="1">
      <alignment horizontal="center" vertical="center"/>
    </xf>
    <xf numFmtId="0" fontId="0" fillId="5" borderId="7" xfId="0" applyFill="1" applyBorder="1"/>
    <xf numFmtId="0" fontId="0" fillId="5" borderId="2" xfId="0" applyFill="1" applyBorder="1"/>
    <xf numFmtId="0" fontId="0" fillId="5" borderId="0" xfId="0" applyFill="1"/>
    <xf numFmtId="0" fontId="1" fillId="5" borderId="1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8" fillId="0" borderId="0" xfId="0" applyFont="1"/>
    <xf numFmtId="165" fontId="1" fillId="2" borderId="3" xfId="0" applyNumberFormat="1" applyFont="1" applyFill="1" applyBorder="1" applyAlignment="1">
      <alignment horizontal="center" vertical="center"/>
    </xf>
    <xf numFmtId="0" fontId="1" fillId="2" borderId="5" xfId="0" quotePrefix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0" fillId="5" borderId="5" xfId="0" applyFill="1" applyBorder="1" applyProtection="1">
      <protection locked="0"/>
    </xf>
    <xf numFmtId="0" fontId="0" fillId="5" borderId="8" xfId="0" applyFill="1" applyBorder="1" applyProtection="1">
      <protection locked="0"/>
    </xf>
    <xf numFmtId="0" fontId="18" fillId="0" borderId="0" xfId="0" applyFont="1" applyAlignment="1" applyProtection="1">
      <alignment horizontal="center" vertical="center" textRotation="90"/>
      <protection locked="0"/>
    </xf>
    <xf numFmtId="0" fontId="15" fillId="5" borderId="2" xfId="1" applyFont="1" applyFill="1" applyBorder="1" applyAlignment="1" applyProtection="1">
      <alignment horizontal="center" vertical="center" wrapText="1"/>
    </xf>
    <xf numFmtId="0" fontId="15" fillId="5" borderId="3" xfId="1" applyFont="1" applyFill="1" applyBorder="1" applyAlignment="1" applyProtection="1">
      <alignment horizontal="center" vertical="center" wrapText="1"/>
    </xf>
    <xf numFmtId="0" fontId="15" fillId="5" borderId="0" xfId="1" applyFont="1" applyFill="1" applyBorder="1" applyAlignment="1" applyProtection="1">
      <alignment horizontal="center" vertical="center" wrapText="1"/>
    </xf>
    <xf numFmtId="0" fontId="15" fillId="5" borderId="5" xfId="1" applyFont="1" applyFill="1" applyBorder="1" applyAlignment="1" applyProtection="1">
      <alignment horizontal="center" vertical="center" wrapText="1"/>
    </xf>
    <xf numFmtId="0" fontId="15" fillId="5" borderId="7" xfId="1" applyFont="1" applyFill="1" applyBorder="1" applyAlignment="1" applyProtection="1">
      <alignment horizontal="center" vertical="center" wrapText="1"/>
    </xf>
    <xf numFmtId="0" fontId="15" fillId="5" borderId="8" xfId="1" applyFont="1" applyFill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center" vertical="center"/>
    </xf>
    <xf numFmtId="0" fontId="15" fillId="0" borderId="3" xfId="1" applyFont="1" applyBorder="1" applyAlignment="1" applyProtection="1">
      <alignment horizontal="center" vertical="center"/>
    </xf>
    <xf numFmtId="0" fontId="15" fillId="0" borderId="4" xfId="1" applyFont="1" applyBorder="1" applyAlignment="1" applyProtection="1">
      <alignment horizontal="center" vertical="center"/>
    </xf>
    <xf numFmtId="0" fontId="15" fillId="0" borderId="5" xfId="1" applyFont="1" applyBorder="1" applyAlignment="1" applyProtection="1">
      <alignment horizontal="center" vertical="center"/>
    </xf>
    <xf numFmtId="0" fontId="15" fillId="0" borderId="6" xfId="1" applyFont="1" applyBorder="1" applyAlignment="1" applyProtection="1">
      <alignment horizontal="center" vertical="center"/>
    </xf>
    <xf numFmtId="0" fontId="15" fillId="0" borderId="8" xfId="1" applyFont="1" applyBorder="1" applyAlignment="1" applyProtection="1">
      <alignment horizontal="center" vertical="center"/>
    </xf>
    <xf numFmtId="0" fontId="14" fillId="5" borderId="1" xfId="1" applyFont="1" applyFill="1" applyBorder="1" applyAlignment="1" applyProtection="1">
      <alignment horizontal="center" vertical="center" wrapText="1"/>
    </xf>
    <xf numFmtId="0" fontId="14" fillId="5" borderId="2" xfId="1" applyFont="1" applyFill="1" applyBorder="1" applyAlignment="1" applyProtection="1">
      <alignment horizontal="center" vertical="center" wrapText="1"/>
    </xf>
    <xf numFmtId="0" fontId="14" fillId="5" borderId="4" xfId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 wrapText="1"/>
    </xf>
    <xf numFmtId="0" fontId="14" fillId="5" borderId="6" xfId="1" applyFont="1" applyFill="1" applyBorder="1" applyAlignment="1" applyProtection="1">
      <alignment horizontal="center" vertical="center" wrapText="1"/>
    </xf>
    <xf numFmtId="0" fontId="14" fillId="5" borderId="7" xfId="1" applyFont="1" applyFill="1" applyBorder="1" applyAlignment="1" applyProtection="1">
      <alignment horizontal="center" vertical="center" wrapText="1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165" fontId="0" fillId="2" borderId="9" xfId="0" applyNumberFormat="1" applyFill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9" fillId="6" borderId="13" xfId="0" applyFont="1" applyFill="1" applyBorder="1" applyAlignment="1" applyProtection="1">
      <alignment horizontal="center"/>
      <protection locked="0"/>
    </xf>
    <xf numFmtId="0" fontId="7" fillId="5" borderId="2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1" fillId="0" borderId="15" xfId="0" applyFont="1" applyBorder="1" applyProtection="1">
      <protection locked="0"/>
    </xf>
    <xf numFmtId="0" fontId="0" fillId="3" borderId="0" xfId="0" applyFill="1" applyAlignment="1" applyProtection="1">
      <alignment horizontal="center"/>
    </xf>
    <xf numFmtId="0" fontId="0" fillId="3" borderId="7" xfId="0" applyFill="1" applyBorder="1" applyAlignment="1" applyProtection="1">
      <alignment horizont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1516380</xdr:colOff>
      <xdr:row>0</xdr:row>
      <xdr:rowOff>0</xdr:rowOff>
    </xdr:from>
    <xdr:to>
      <xdr:col>7</xdr:col>
      <xdr:colOff>19050</xdr:colOff>
      <xdr:row>18</xdr:row>
      <xdr:rowOff>170088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2820798-3A51-3605-1EBF-1FCF4B2877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84" t="20147" r="7245" b="34104"/>
        <a:stretch/>
      </xdr:blipFill>
      <xdr:spPr>
        <a:xfrm>
          <a:off x="2164080" y="0"/>
          <a:ext cx="9389745" cy="3427638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</xdr:colOff>
      <xdr:row>3</xdr:row>
      <xdr:rowOff>123825</xdr:rowOff>
    </xdr:from>
    <xdr:to>
      <xdr:col>8</xdr:col>
      <xdr:colOff>657225</xdr:colOff>
      <xdr:row>15</xdr:row>
      <xdr:rowOff>62312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9B319D7C-3FA0-433C-82FC-4AFFC08FAF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570" t="29241" r="1470" b="42359"/>
        <a:stretch/>
      </xdr:blipFill>
      <xdr:spPr>
        <a:xfrm>
          <a:off x="11590020" y="666750"/>
          <a:ext cx="2354580" cy="21101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2</xdr:col>
      <xdr:colOff>302388</xdr:colOff>
      <xdr:row>19</xdr:row>
      <xdr:rowOff>66146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F55BAEE9-617A-C234-1679-D031CD230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14625"/>
          <a:ext cx="2816988" cy="7900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cianmeble.pl/" TargetMode="External"/><Relationship Id="rId2" Type="http://schemas.openxmlformats.org/officeDocument/2006/relationships/hyperlink" Target="mailto:zsm@bocianmeble.pl" TargetMode="External"/><Relationship Id="rId1" Type="http://schemas.openxmlformats.org/officeDocument/2006/relationships/hyperlink" Target="https://www.arte-msp.pl/ornamenty-z-pylu-drzewnego-cat-5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7053-5235-4566-85E9-F4C2AB1A5783}">
  <sheetPr>
    <pageSetUpPr fitToPage="1"/>
  </sheetPr>
  <dimension ref="A1:J70"/>
  <sheetViews>
    <sheetView tabSelected="1" zoomScale="80" zoomScaleNormal="80" workbookViewId="0">
      <selection activeCell="J5" sqref="J5"/>
    </sheetView>
  </sheetViews>
  <sheetFormatPr defaultRowHeight="14.4" x14ac:dyDescent="0.3"/>
  <cols>
    <col min="1" max="1" width="9.44140625" style="2" bestFit="1" customWidth="1"/>
    <col min="2" max="2" width="27.21875" style="2" customWidth="1"/>
    <col min="3" max="3" width="29.33203125" style="2" customWidth="1"/>
    <col min="4" max="8" width="25.5546875" style="2" bestFit="1" customWidth="1"/>
    <col min="9" max="9" width="17.6640625" style="2" customWidth="1"/>
    <col min="10" max="10" width="18.21875" style="2" customWidth="1"/>
    <col min="11" max="16384" width="8.88671875" style="2"/>
  </cols>
  <sheetData>
    <row r="1" spans="1:10" ht="14.4" customHeight="1" x14ac:dyDescent="0.3">
      <c r="A1" s="16" t="s">
        <v>170</v>
      </c>
      <c r="B1" s="1"/>
      <c r="J1" s="3"/>
    </row>
    <row r="2" spans="1:10" x14ac:dyDescent="0.3">
      <c r="A2" s="120"/>
      <c r="B2" s="120"/>
      <c r="J2" s="3"/>
    </row>
    <row r="3" spans="1:10" x14ac:dyDescent="0.3">
      <c r="A3" s="120"/>
      <c r="B3" s="120"/>
      <c r="J3" s="3"/>
    </row>
    <row r="4" spans="1:10" x14ac:dyDescent="0.3">
      <c r="A4" s="16" t="s">
        <v>171</v>
      </c>
      <c r="J4" s="3"/>
    </row>
    <row r="5" spans="1:10" x14ac:dyDescent="0.3">
      <c r="A5" s="120"/>
      <c r="B5" s="120"/>
      <c r="J5" s="3"/>
    </row>
    <row r="6" spans="1:10" x14ac:dyDescent="0.3">
      <c r="A6" s="120"/>
      <c r="B6" s="120"/>
      <c r="J6" s="3"/>
    </row>
    <row r="7" spans="1:10" x14ac:dyDescent="0.3">
      <c r="A7" s="120"/>
      <c r="B7" s="120"/>
      <c r="J7" s="3"/>
    </row>
    <row r="8" spans="1:10" x14ac:dyDescent="0.3">
      <c r="A8" s="120"/>
      <c r="B8" s="120"/>
      <c r="J8" s="3"/>
    </row>
    <row r="9" spans="1:10" x14ac:dyDescent="0.3">
      <c r="A9" s="16" t="s">
        <v>172</v>
      </c>
      <c r="J9" s="3"/>
    </row>
    <row r="10" spans="1:10" x14ac:dyDescent="0.3">
      <c r="A10" s="120"/>
      <c r="B10" s="120"/>
      <c r="J10" s="3"/>
    </row>
    <row r="11" spans="1:10" x14ac:dyDescent="0.3">
      <c r="A11" s="120"/>
      <c r="B11" s="120"/>
      <c r="J11" s="3"/>
    </row>
    <row r="12" spans="1:10" x14ac:dyDescent="0.3">
      <c r="A12" s="121" t="s">
        <v>174</v>
      </c>
      <c r="B12" s="121"/>
      <c r="J12" s="3"/>
    </row>
    <row r="13" spans="1:10" x14ac:dyDescent="0.3">
      <c r="A13" s="121"/>
      <c r="B13" s="121"/>
      <c r="J13" s="3"/>
    </row>
    <row r="14" spans="1:10" x14ac:dyDescent="0.3">
      <c r="A14" s="121"/>
      <c r="B14" s="121"/>
      <c r="J14" s="3"/>
    </row>
    <row r="15" spans="1:10" x14ac:dyDescent="0.3">
      <c r="J15" s="3"/>
    </row>
    <row r="16" spans="1:10" x14ac:dyDescent="0.3">
      <c r="H16" s="50" t="s">
        <v>92</v>
      </c>
      <c r="J16" s="3"/>
    </row>
    <row r="17" spans="1:10" x14ac:dyDescent="0.3">
      <c r="H17" s="50" t="s">
        <v>166</v>
      </c>
      <c r="J17" s="3"/>
    </row>
    <row r="18" spans="1:10" x14ac:dyDescent="0.3">
      <c r="H18" s="50" t="s">
        <v>167</v>
      </c>
      <c r="J18" s="3"/>
    </row>
    <row r="19" spans="1:10" x14ac:dyDescent="0.3">
      <c r="H19" s="50" t="s">
        <v>168</v>
      </c>
      <c r="J19" s="3"/>
    </row>
    <row r="20" spans="1:10" x14ac:dyDescent="0.3">
      <c r="H20" s="50" t="s">
        <v>169</v>
      </c>
      <c r="J20" s="3"/>
    </row>
    <row r="21" spans="1:10" x14ac:dyDescent="0.3">
      <c r="A21" s="115" t="s">
        <v>43</v>
      </c>
      <c r="B21" s="17" t="s">
        <v>89</v>
      </c>
      <c r="C21" s="69" t="s">
        <v>140</v>
      </c>
      <c r="D21" s="69" t="s">
        <v>140</v>
      </c>
      <c r="E21" s="69" t="s">
        <v>140</v>
      </c>
      <c r="F21" s="69" t="s">
        <v>140</v>
      </c>
      <c r="G21" s="69" t="s">
        <v>140</v>
      </c>
      <c r="H21" s="69" t="s">
        <v>140</v>
      </c>
      <c r="I21" s="112">
        <f>SUM(C24:H24)</f>
        <v>0</v>
      </c>
      <c r="J21" s="76" t="s">
        <v>161</v>
      </c>
    </row>
    <row r="22" spans="1:10" x14ac:dyDescent="0.3">
      <c r="A22" s="116"/>
      <c r="B22" s="18" t="s">
        <v>137</v>
      </c>
      <c r="C22" s="70" t="s">
        <v>140</v>
      </c>
      <c r="D22" s="70" t="s">
        <v>140</v>
      </c>
      <c r="E22" s="70" t="s">
        <v>140</v>
      </c>
      <c r="F22" s="70" t="s">
        <v>140</v>
      </c>
      <c r="G22" s="70" t="s">
        <v>140</v>
      </c>
      <c r="H22" s="70" t="s">
        <v>140</v>
      </c>
      <c r="I22" s="113"/>
      <c r="J22" s="76"/>
    </row>
    <row r="23" spans="1:10" x14ac:dyDescent="0.3">
      <c r="A23" s="116"/>
      <c r="B23" s="18" t="s">
        <v>141</v>
      </c>
      <c r="C23" s="137">
        <f>VLOOKUP($C$22,Arkusz2!$A$13:$B$23,2,FALSE)</f>
        <v>0</v>
      </c>
      <c r="D23" s="137">
        <f>VLOOKUP($D$22,Arkusz2!$A$13:$B$23,2,FALSE)</f>
        <v>0</v>
      </c>
      <c r="E23" s="137">
        <f>VLOOKUP($E$22,Arkusz2!$A$13:$B$23,2,FALSE)</f>
        <v>0</v>
      </c>
      <c r="F23" s="137">
        <f>VLOOKUP($F$22,Arkusz2!$A$13:$B$23,2,FALSE)</f>
        <v>0</v>
      </c>
      <c r="G23" s="137">
        <f>VLOOKUP($G$22,Arkusz2!$A$13:$B$23,2,FALSE)</f>
        <v>0</v>
      </c>
      <c r="H23" s="137">
        <f>VLOOKUP($H$22,Arkusz2!$A$13:$B$23,2,FALSE)</f>
        <v>0</v>
      </c>
      <c r="I23" s="113"/>
      <c r="J23" s="76"/>
    </row>
    <row r="24" spans="1:10" x14ac:dyDescent="0.3">
      <c r="A24" s="117"/>
      <c r="B24" s="19" t="s">
        <v>42</v>
      </c>
      <c r="C24" s="138">
        <f>VLOOKUP($C$22,Arkusz2!$A$2:$B$11,2,FALSE)</f>
        <v>0</v>
      </c>
      <c r="D24" s="138">
        <f>VLOOKUP($D$22,Arkusz2!$A$2:$B$11,2,FALSE)</f>
        <v>0</v>
      </c>
      <c r="E24" s="138">
        <f>VLOOKUP($E$22,Arkusz2!$A$2:$B$11,2,FALSE)</f>
        <v>0</v>
      </c>
      <c r="F24" s="138">
        <f>VLOOKUP($F$22,Arkusz2!$A$2:$B$11,2,FALSE)</f>
        <v>0</v>
      </c>
      <c r="G24" s="138">
        <f>VLOOKUP($G$22,Arkusz2!$A$2:$B$11,2,FALSE)</f>
        <v>0</v>
      </c>
      <c r="H24" s="138">
        <f>VLOOKUP($H$22,Arkusz2!$A$2:$B$11,2,FALSE)</f>
        <v>0</v>
      </c>
      <c r="I24" s="114"/>
      <c r="J24" s="76"/>
    </row>
    <row r="25" spans="1:10" x14ac:dyDescent="0.3">
      <c r="A25" s="5"/>
      <c r="B25" s="6"/>
      <c r="C25" s="4"/>
      <c r="D25" s="4"/>
      <c r="E25" s="4"/>
      <c r="F25" s="4"/>
      <c r="G25" s="4"/>
      <c r="H25" s="4"/>
      <c r="J25" s="76"/>
    </row>
    <row r="26" spans="1:10" x14ac:dyDescent="0.3">
      <c r="B26" s="6"/>
      <c r="J26" s="76"/>
    </row>
    <row r="27" spans="1:10" x14ac:dyDescent="0.3">
      <c r="A27" s="115" t="s">
        <v>44</v>
      </c>
      <c r="B27" s="17" t="s">
        <v>137</v>
      </c>
      <c r="C27" s="69" t="s">
        <v>140</v>
      </c>
      <c r="D27" s="69" t="s">
        <v>140</v>
      </c>
      <c r="E27" s="69" t="s">
        <v>140</v>
      </c>
      <c r="F27" s="69" t="s">
        <v>140</v>
      </c>
      <c r="G27" s="69" t="s">
        <v>140</v>
      </c>
      <c r="H27" s="69" t="s">
        <v>140</v>
      </c>
      <c r="I27" s="112">
        <f>SUM(C29:H31)</f>
        <v>0</v>
      </c>
      <c r="J27" s="76"/>
    </row>
    <row r="28" spans="1:10" x14ac:dyDescent="0.3">
      <c r="A28" s="116"/>
      <c r="B28" s="18" t="s">
        <v>17</v>
      </c>
      <c r="C28" s="71" t="s">
        <v>108</v>
      </c>
      <c r="D28" s="71" t="s">
        <v>108</v>
      </c>
      <c r="E28" s="71" t="s">
        <v>108</v>
      </c>
      <c r="F28" s="71" t="s">
        <v>108</v>
      </c>
      <c r="G28" s="71" t="s">
        <v>108</v>
      </c>
      <c r="H28" s="71" t="s">
        <v>108</v>
      </c>
      <c r="I28" s="113"/>
      <c r="J28" s="76"/>
    </row>
    <row r="29" spans="1:10" x14ac:dyDescent="0.3">
      <c r="A29" s="116"/>
      <c r="B29" s="20" t="s">
        <v>143</v>
      </c>
      <c r="C29" s="34">
        <f>VLOOKUP(C$28,Arkusz2!$F$2:$G$29,2,FALSE)</f>
        <v>0</v>
      </c>
      <c r="D29" s="34">
        <f>VLOOKUP(D$28,Arkusz2!$F$2:$G$29,2,FALSE)</f>
        <v>0</v>
      </c>
      <c r="E29" s="34">
        <f>VLOOKUP(E$28,Arkusz2!$F$2:$G$29,2,FALSE)</f>
        <v>0</v>
      </c>
      <c r="F29" s="34">
        <f>VLOOKUP(F$28,Arkusz2!$F$2:$G$29,2,FALSE)</f>
        <v>0</v>
      </c>
      <c r="G29" s="34">
        <f>VLOOKUP(G$28,Arkusz2!$F$2:$G$29,2,FALSE)</f>
        <v>0</v>
      </c>
      <c r="H29" s="34">
        <f>VLOOKUP(H$28,Arkusz2!$F$2:$G$29,2,FALSE)</f>
        <v>0</v>
      </c>
      <c r="I29" s="113"/>
      <c r="J29" s="76"/>
    </row>
    <row r="30" spans="1:10" x14ac:dyDescent="0.3">
      <c r="A30" s="116"/>
      <c r="B30" s="20" t="s">
        <v>45</v>
      </c>
      <c r="C30" s="34">
        <f>IF(C$22="G 60 - Kubik z dwiema szufladami",50%*C$29,0)</f>
        <v>0</v>
      </c>
      <c r="D30" s="34">
        <f t="shared" ref="D30:H30" si="0">IF(D$22="G 60 - Kubik z dwiema szufladami",50%*D$29,0)</f>
        <v>0</v>
      </c>
      <c r="E30" s="34">
        <f t="shared" si="0"/>
        <v>0</v>
      </c>
      <c r="F30" s="34">
        <f t="shared" si="0"/>
        <v>0</v>
      </c>
      <c r="G30" s="34">
        <f t="shared" si="0"/>
        <v>0</v>
      </c>
      <c r="H30" s="34">
        <f t="shared" si="0"/>
        <v>0</v>
      </c>
      <c r="I30" s="113"/>
      <c r="J30" s="76"/>
    </row>
    <row r="31" spans="1:10" x14ac:dyDescent="0.3">
      <c r="A31" s="117"/>
      <c r="B31" s="21" t="s">
        <v>46</v>
      </c>
      <c r="C31" s="35">
        <f>IF(C$22="G 80 - Kubik z dwiema szufladami",100%*C$29,0)</f>
        <v>0</v>
      </c>
      <c r="D31" s="35">
        <f t="shared" ref="D31:H31" si="1">IF(D$22="G 80 - Kubik z dwiema szufladami",100%*D$29,0)</f>
        <v>0</v>
      </c>
      <c r="E31" s="35">
        <f t="shared" si="1"/>
        <v>0</v>
      </c>
      <c r="F31" s="35">
        <f t="shared" si="1"/>
        <v>0</v>
      </c>
      <c r="G31" s="35">
        <f t="shared" si="1"/>
        <v>0</v>
      </c>
      <c r="H31" s="35">
        <f t="shared" si="1"/>
        <v>0</v>
      </c>
      <c r="I31" s="114"/>
      <c r="J31" s="76"/>
    </row>
    <row r="32" spans="1:10" x14ac:dyDescent="0.3">
      <c r="A32" s="7"/>
      <c r="B32" s="8"/>
      <c r="C32" s="5"/>
      <c r="D32" s="5"/>
      <c r="E32" s="5"/>
      <c r="F32" s="5"/>
      <c r="G32" s="5"/>
      <c r="H32" s="5"/>
      <c r="I32" s="9"/>
      <c r="J32" s="76"/>
    </row>
    <row r="33" spans="1:10" x14ac:dyDescent="0.3">
      <c r="A33" s="5"/>
      <c r="B33" s="10"/>
      <c r="C33" s="5"/>
      <c r="D33" s="5"/>
      <c r="E33" s="5"/>
      <c r="F33" s="5"/>
      <c r="G33" s="5"/>
      <c r="H33" s="5"/>
      <c r="J33" s="76"/>
    </row>
    <row r="34" spans="1:10" x14ac:dyDescent="0.3">
      <c r="A34" s="115" t="s">
        <v>109</v>
      </c>
      <c r="B34" s="22" t="s">
        <v>137</v>
      </c>
      <c r="C34" s="69" t="s">
        <v>135</v>
      </c>
      <c r="D34" s="69" t="s">
        <v>108</v>
      </c>
      <c r="E34" s="69" t="s">
        <v>108</v>
      </c>
      <c r="F34" s="69" t="s">
        <v>108</v>
      </c>
      <c r="G34" s="69" t="s">
        <v>108</v>
      </c>
      <c r="H34" s="69" t="s">
        <v>108</v>
      </c>
      <c r="I34" s="112">
        <f>SUM(C37:H37)</f>
        <v>0</v>
      </c>
      <c r="J34" s="76"/>
    </row>
    <row r="35" spans="1:10" x14ac:dyDescent="0.3">
      <c r="A35" s="116"/>
      <c r="B35" s="20" t="s">
        <v>89</v>
      </c>
      <c r="C35" s="71" t="s">
        <v>108</v>
      </c>
      <c r="D35" s="71" t="s">
        <v>108</v>
      </c>
      <c r="E35" s="71" t="s">
        <v>108</v>
      </c>
      <c r="F35" s="71" t="s">
        <v>108</v>
      </c>
      <c r="G35" s="71" t="s">
        <v>108</v>
      </c>
      <c r="H35" s="71" t="s">
        <v>108</v>
      </c>
      <c r="I35" s="113"/>
      <c r="J35" s="76"/>
    </row>
    <row r="36" spans="1:10" x14ac:dyDescent="0.3">
      <c r="A36" s="116"/>
      <c r="B36" s="20" t="s">
        <v>136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1">
        <v>0</v>
      </c>
      <c r="I36" s="113"/>
      <c r="J36" s="76"/>
    </row>
    <row r="37" spans="1:10" x14ac:dyDescent="0.3">
      <c r="A37" s="117"/>
      <c r="B37" s="21" t="s">
        <v>42</v>
      </c>
      <c r="C37" s="35">
        <f>$A$38*C$36</f>
        <v>0</v>
      </c>
      <c r="D37" s="35">
        <f t="shared" ref="D37:H37" si="2">$A$38*D$36</f>
        <v>0</v>
      </c>
      <c r="E37" s="35">
        <f t="shared" si="2"/>
        <v>0</v>
      </c>
      <c r="F37" s="35">
        <f t="shared" si="2"/>
        <v>0</v>
      </c>
      <c r="G37" s="35">
        <f t="shared" si="2"/>
        <v>0</v>
      </c>
      <c r="H37" s="35">
        <f t="shared" si="2"/>
        <v>0</v>
      </c>
      <c r="I37" s="114"/>
      <c r="J37" s="76"/>
    </row>
    <row r="38" spans="1:10" x14ac:dyDescent="0.3">
      <c r="A38" s="11">
        <v>20</v>
      </c>
      <c r="B38" s="5"/>
      <c r="C38" s="5"/>
      <c r="D38" s="5"/>
      <c r="E38" s="5"/>
      <c r="F38" s="5"/>
      <c r="G38" s="5"/>
      <c r="H38" s="5"/>
      <c r="J38" s="76"/>
    </row>
    <row r="39" spans="1:10" x14ac:dyDescent="0.3">
      <c r="A39" s="11"/>
      <c r="B39" s="5"/>
      <c r="C39" s="5"/>
      <c r="D39" s="5"/>
      <c r="E39" s="5"/>
      <c r="F39" s="5"/>
      <c r="G39" s="5"/>
      <c r="H39" s="5"/>
      <c r="J39" s="76"/>
    </row>
    <row r="40" spans="1:10" ht="14.4" customHeight="1" x14ac:dyDescent="0.3">
      <c r="A40" s="118" t="s">
        <v>156</v>
      </c>
      <c r="B40" s="23" t="s">
        <v>165</v>
      </c>
      <c r="C40" s="72" t="s">
        <v>140</v>
      </c>
      <c r="D40" s="69" t="s">
        <v>103</v>
      </c>
      <c r="E40" s="69" t="s">
        <v>103</v>
      </c>
      <c r="F40" s="69" t="s">
        <v>103</v>
      </c>
      <c r="G40" s="69" t="s">
        <v>103</v>
      </c>
      <c r="H40" s="69" t="s">
        <v>103</v>
      </c>
      <c r="I40" s="112">
        <f>SUM(C41:H41)</f>
        <v>0</v>
      </c>
      <c r="J40" s="76"/>
    </row>
    <row r="41" spans="1:10" x14ac:dyDescent="0.3">
      <c r="A41" s="119"/>
      <c r="B41" s="24" t="s">
        <v>157</v>
      </c>
      <c r="C41" s="36">
        <f>IF($C$40="TAK",300,0)</f>
        <v>0</v>
      </c>
      <c r="D41" s="37">
        <f>IF($D$40="TAK",300,0)</f>
        <v>0</v>
      </c>
      <c r="E41" s="37">
        <f>IF($E$40="TAK",300,0)</f>
        <v>0</v>
      </c>
      <c r="F41" s="37">
        <f>IF($F$40="TAK",300,0)</f>
        <v>0</v>
      </c>
      <c r="G41" s="37">
        <f>IF($G$40="TAK",300,0)</f>
        <v>0</v>
      </c>
      <c r="H41" s="37">
        <f>IF($H$40="TAK",300,0)</f>
        <v>0</v>
      </c>
      <c r="I41" s="114"/>
      <c r="J41" s="76"/>
    </row>
    <row r="42" spans="1:10" x14ac:dyDescent="0.3">
      <c r="A42" s="5"/>
      <c r="C42" s="5"/>
      <c r="D42" s="5"/>
      <c r="E42" s="5"/>
      <c r="F42" s="5"/>
      <c r="H42" s="5"/>
      <c r="J42" s="76"/>
    </row>
    <row r="43" spans="1:10" x14ac:dyDescent="0.3">
      <c r="A43" s="12"/>
      <c r="B43" s="12"/>
      <c r="C43" s="12"/>
      <c r="D43" s="12"/>
      <c r="E43" s="12"/>
      <c r="F43" s="12"/>
      <c r="G43" s="12"/>
      <c r="H43" s="12"/>
      <c r="I43" s="13"/>
      <c r="J43" s="76"/>
    </row>
    <row r="44" spans="1:10" x14ac:dyDescent="0.3">
      <c r="G44" s="14"/>
      <c r="H44" s="14"/>
      <c r="J44" s="76"/>
    </row>
    <row r="45" spans="1:10" x14ac:dyDescent="0.3">
      <c r="A45" s="25" t="s">
        <v>48</v>
      </c>
      <c r="B45" s="69" t="s">
        <v>140</v>
      </c>
      <c r="C45" s="38" t="s">
        <v>152</v>
      </c>
      <c r="D45" s="38" t="s">
        <v>91</v>
      </c>
      <c r="E45" s="39">
        <f>((($C$46+7.2)*44*2)+(40*44*2))/10000</f>
        <v>0.41536000000000006</v>
      </c>
      <c r="F45" s="40" t="e">
        <f>$E$45*$E$46</f>
        <v>#N/A</v>
      </c>
      <c r="G45" s="68" t="s">
        <v>101</v>
      </c>
      <c r="H45" s="68" t="s">
        <v>145</v>
      </c>
      <c r="I45" s="110" t="e">
        <f>SUM(F45+F46)</f>
        <v>#N/A</v>
      </c>
      <c r="J45" s="76"/>
    </row>
    <row r="46" spans="1:10" x14ac:dyDescent="0.3">
      <c r="A46" s="26"/>
      <c r="B46" s="73" t="s">
        <v>108</v>
      </c>
      <c r="C46" s="37">
        <f>SUM(C23:H23)</f>
        <v>0</v>
      </c>
      <c r="D46" s="41" t="b" cm="1">
        <f t="array" ref="D46">IFERROR(C46&lt;=240,BŁĄD)</f>
        <v>1</v>
      </c>
      <c r="E46" s="42" t="e">
        <f>VLOOKUP($B$46,Arkusz2!N2:$O$21,2,FALSE)</f>
        <v>#N/A</v>
      </c>
      <c r="F46" s="43">
        <f>IF($G$46="TAK",2000,0)</f>
        <v>0</v>
      </c>
      <c r="G46" s="15" t="s">
        <v>103</v>
      </c>
      <c r="H46" s="15" t="s">
        <v>140</v>
      </c>
      <c r="I46" s="111"/>
      <c r="J46" s="76"/>
    </row>
    <row r="47" spans="1:10" x14ac:dyDescent="0.3">
      <c r="F47" s="5"/>
      <c r="G47" s="122" t="s">
        <v>49</v>
      </c>
      <c r="H47" s="122"/>
      <c r="J47" s="76"/>
    </row>
    <row r="48" spans="1:10" ht="13.2" customHeight="1" x14ac:dyDescent="0.3">
      <c r="A48" s="27" t="s">
        <v>104</v>
      </c>
      <c r="B48" s="69" t="s">
        <v>103</v>
      </c>
      <c r="C48" s="123" t="s">
        <v>173</v>
      </c>
      <c r="D48" s="123"/>
      <c r="E48" s="123"/>
      <c r="F48" s="45"/>
      <c r="G48" s="45"/>
      <c r="H48" s="45"/>
      <c r="I48" s="112">
        <f>B50</f>
        <v>0</v>
      </c>
      <c r="J48" s="76"/>
    </row>
    <row r="49" spans="1:10" x14ac:dyDescent="0.3">
      <c r="A49" s="28" t="s">
        <v>89</v>
      </c>
      <c r="B49" s="71" t="s">
        <v>140</v>
      </c>
      <c r="C49" s="124"/>
      <c r="D49" s="124"/>
      <c r="E49" s="124"/>
      <c r="F49" s="46"/>
      <c r="G49" s="46"/>
      <c r="H49" s="46"/>
      <c r="I49" s="113"/>
      <c r="J49" s="76"/>
    </row>
    <row r="50" spans="1:10" x14ac:dyDescent="0.3">
      <c r="A50" s="29" t="s">
        <v>42</v>
      </c>
      <c r="B50" s="37">
        <f>IF($B$48="TAK",(C46*2+80)*2,0)</f>
        <v>0</v>
      </c>
      <c r="C50" s="125"/>
      <c r="D50" s="125"/>
      <c r="E50" s="125"/>
      <c r="F50" s="44"/>
      <c r="G50" s="44"/>
      <c r="H50" s="44"/>
      <c r="I50" s="114"/>
      <c r="J50" s="76"/>
    </row>
    <row r="51" spans="1:10" x14ac:dyDescent="0.3">
      <c r="J51" s="76"/>
    </row>
    <row r="52" spans="1:10" x14ac:dyDescent="0.3">
      <c r="A52" s="30" t="s">
        <v>47</v>
      </c>
      <c r="B52" s="69" t="s">
        <v>108</v>
      </c>
      <c r="C52" s="45"/>
      <c r="D52" s="45"/>
      <c r="E52" s="45"/>
      <c r="F52" s="45"/>
      <c r="G52" s="45"/>
      <c r="H52" s="45"/>
      <c r="I52" s="112">
        <f>B54</f>
        <v>0</v>
      </c>
      <c r="J52" s="76"/>
    </row>
    <row r="53" spans="1:10" x14ac:dyDescent="0.3">
      <c r="A53" s="28" t="s">
        <v>89</v>
      </c>
      <c r="B53" s="71" t="s">
        <v>108</v>
      </c>
      <c r="C53" s="46"/>
      <c r="D53" s="46"/>
      <c r="E53" s="46"/>
      <c r="F53" s="46"/>
      <c r="G53" s="46"/>
      <c r="H53" s="46"/>
      <c r="I53" s="113"/>
      <c r="J53" s="76"/>
    </row>
    <row r="54" spans="1:10" x14ac:dyDescent="0.3">
      <c r="A54" s="29" t="s">
        <v>42</v>
      </c>
      <c r="B54" s="37">
        <f>VLOOKUP($B$53,Arkusz2!$J$2:$K$22,2,FALSE)</f>
        <v>0</v>
      </c>
      <c r="C54" s="44"/>
      <c r="D54" s="44"/>
      <c r="E54" s="44"/>
      <c r="F54" s="44"/>
      <c r="G54" s="44"/>
      <c r="H54" s="44"/>
      <c r="I54" s="114"/>
      <c r="J54" s="76"/>
    </row>
    <row r="55" spans="1:10" x14ac:dyDescent="0.3">
      <c r="B55" s="5"/>
      <c r="I55" s="9"/>
      <c r="J55" s="76"/>
    </row>
    <row r="56" spans="1:10" ht="14.4" customHeight="1" x14ac:dyDescent="0.3">
      <c r="A56" s="98" t="s">
        <v>160</v>
      </c>
      <c r="B56" s="99"/>
      <c r="C56" s="104" t="s">
        <v>158</v>
      </c>
      <c r="D56" s="107">
        <v>0</v>
      </c>
      <c r="E56" s="31" t="s">
        <v>159</v>
      </c>
      <c r="F56" s="32" t="s">
        <v>159</v>
      </c>
      <c r="G56" s="32" t="s">
        <v>159</v>
      </c>
      <c r="H56" s="33"/>
      <c r="I56" s="95">
        <f>$D$56*400</f>
        <v>0</v>
      </c>
      <c r="J56" s="76"/>
    </row>
    <row r="57" spans="1:10" ht="14.4" customHeight="1" x14ac:dyDescent="0.3">
      <c r="A57" s="100"/>
      <c r="B57" s="101"/>
      <c r="C57" s="105"/>
      <c r="D57" s="108"/>
      <c r="E57" s="126"/>
      <c r="F57" s="126"/>
      <c r="G57" s="126"/>
      <c r="H57" s="74"/>
      <c r="I57" s="96"/>
      <c r="J57" s="76"/>
    </row>
    <row r="58" spans="1:10" ht="14.4" customHeight="1" x14ac:dyDescent="0.3">
      <c r="A58" s="102"/>
      <c r="B58" s="103"/>
      <c r="C58" s="106"/>
      <c r="D58" s="109"/>
      <c r="E58" s="127"/>
      <c r="F58" s="127"/>
      <c r="G58" s="127"/>
      <c r="H58" s="75"/>
      <c r="I58" s="97"/>
      <c r="J58" s="76"/>
    </row>
    <row r="59" spans="1:10" x14ac:dyDescent="0.3">
      <c r="J59" s="76"/>
    </row>
    <row r="60" spans="1:10" x14ac:dyDescent="0.3">
      <c r="A60" s="13"/>
      <c r="B60" s="13"/>
      <c r="C60" s="13"/>
      <c r="D60" s="13"/>
      <c r="E60" s="13"/>
      <c r="F60" s="13"/>
      <c r="G60" s="13"/>
      <c r="H60" s="13"/>
      <c r="I60" s="13"/>
      <c r="J60" s="76"/>
    </row>
    <row r="61" spans="1:10" x14ac:dyDescent="0.3">
      <c r="J61" s="76"/>
    </row>
    <row r="62" spans="1:10" ht="14.4" customHeight="1" x14ac:dyDescent="0.3">
      <c r="A62" s="89" t="s">
        <v>164</v>
      </c>
      <c r="B62" s="90"/>
      <c r="C62" s="90"/>
      <c r="D62" s="77" t="s">
        <v>163</v>
      </c>
      <c r="E62" s="78"/>
      <c r="F62" s="83" t="s">
        <v>162</v>
      </c>
      <c r="G62" s="84"/>
      <c r="H62" s="47" t="s">
        <v>154</v>
      </c>
      <c r="I62" s="51" t="e">
        <f>SUM(I21+I27+I34+I45+I40+I48+I52)</f>
        <v>#N/A</v>
      </c>
      <c r="J62" s="76"/>
    </row>
    <row r="63" spans="1:10" ht="14.4" customHeight="1" x14ac:dyDescent="0.3">
      <c r="A63" s="91"/>
      <c r="B63" s="92"/>
      <c r="C63" s="92"/>
      <c r="D63" s="79"/>
      <c r="E63" s="80"/>
      <c r="F63" s="85"/>
      <c r="G63" s="86"/>
      <c r="H63" s="48" t="s">
        <v>153</v>
      </c>
      <c r="I63" s="52" t="s">
        <v>144</v>
      </c>
      <c r="J63" s="76"/>
    </row>
    <row r="64" spans="1:10" ht="14.4" customHeight="1" x14ac:dyDescent="0.3">
      <c r="A64" s="93"/>
      <c r="B64" s="94"/>
      <c r="C64" s="94"/>
      <c r="D64" s="81"/>
      <c r="E64" s="82"/>
      <c r="F64" s="87"/>
      <c r="G64" s="88"/>
      <c r="H64" s="49" t="s">
        <v>155</v>
      </c>
      <c r="I64" s="53" t="e">
        <f>I62*1.23</f>
        <v>#N/A</v>
      </c>
      <c r="J64" s="76"/>
    </row>
    <row r="65" spans="1:10" ht="15" thickBot="1" x14ac:dyDescent="0.35">
      <c r="J65" s="3"/>
    </row>
    <row r="66" spans="1:10" x14ac:dyDescent="0.3">
      <c r="A66" s="136" t="s">
        <v>177</v>
      </c>
      <c r="B66" s="128"/>
      <c r="C66" s="128"/>
      <c r="D66" s="128"/>
      <c r="E66" s="128"/>
      <c r="F66" s="128"/>
      <c r="G66" s="128"/>
      <c r="H66" s="128"/>
      <c r="I66" s="129"/>
      <c r="J66" s="3"/>
    </row>
    <row r="67" spans="1:10" x14ac:dyDescent="0.3">
      <c r="A67" s="130"/>
      <c r="B67" s="131"/>
      <c r="C67" s="131"/>
      <c r="D67" s="131"/>
      <c r="E67" s="131"/>
      <c r="F67" s="131"/>
      <c r="G67" s="131"/>
      <c r="H67" s="131"/>
      <c r="I67" s="132"/>
    </row>
    <row r="68" spans="1:10" ht="15" thickBot="1" x14ac:dyDescent="0.35">
      <c r="A68" s="133"/>
      <c r="B68" s="134"/>
      <c r="C68" s="134"/>
      <c r="D68" s="134"/>
      <c r="E68" s="134"/>
      <c r="F68" s="134"/>
      <c r="G68" s="134"/>
      <c r="H68" s="134"/>
      <c r="I68" s="135"/>
    </row>
    <row r="70" spans="1:10" x14ac:dyDescent="0.3">
      <c r="G70" s="5"/>
    </row>
  </sheetData>
  <sheetProtection algorithmName="SHA-512" hashValue="Gw7hQR5qa1/pXB7H4Eu9p5k5/JOA/CokadwgEpnsmCVcpSXSpVKW6Uzzp+hbiPCB14O/kauPwFlB5etwfr3IPg==" saltValue="U0dR59ovoH132vWxnKKl9Q==" spinCount="100000" sheet="1" objects="1" scenarios="1"/>
  <mergeCells count="29">
    <mergeCell ref="G47:H47"/>
    <mergeCell ref="C48:E50"/>
    <mergeCell ref="E57:E58"/>
    <mergeCell ref="F57:F58"/>
    <mergeCell ref="G57:G58"/>
    <mergeCell ref="A34:A37"/>
    <mergeCell ref="A40:A41"/>
    <mergeCell ref="I40:I41"/>
    <mergeCell ref="A2:B3"/>
    <mergeCell ref="A5:B6"/>
    <mergeCell ref="A7:B8"/>
    <mergeCell ref="A10:B11"/>
    <mergeCell ref="A12:B14"/>
    <mergeCell ref="J21:J64"/>
    <mergeCell ref="D62:E64"/>
    <mergeCell ref="F62:G64"/>
    <mergeCell ref="A62:C64"/>
    <mergeCell ref="I56:I58"/>
    <mergeCell ref="A56:B58"/>
    <mergeCell ref="C56:C58"/>
    <mergeCell ref="D56:D58"/>
    <mergeCell ref="I45:I46"/>
    <mergeCell ref="I48:I50"/>
    <mergeCell ref="I52:I54"/>
    <mergeCell ref="A21:A24"/>
    <mergeCell ref="A27:A31"/>
    <mergeCell ref="I21:I24"/>
    <mergeCell ref="I27:I31"/>
    <mergeCell ref="I34:I37"/>
  </mergeCells>
  <hyperlinks>
    <hyperlink ref="B41" r:id="rId1" xr:uid="{359FA568-9167-428E-91EE-D644CD64D27D}"/>
    <hyperlink ref="D62" r:id="rId2" xr:uid="{401E0E6D-754A-42F8-8AC1-F7C16D3B0446}"/>
    <hyperlink ref="F62" r:id="rId3" xr:uid="{1AA29A71-BDD3-41F1-8247-FE349B7BEF7E}"/>
  </hyperlinks>
  <pageMargins left="0.59055118110236227" right="0" top="0" bottom="0" header="0" footer="0"/>
  <pageSetup paperSize="8" scale="87" orientation="landscape" horizontalDpi="0" verticalDpi="0" r:id="rId4"/>
  <drawing r:id="rId5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8D16E217-0C6D-4D90-AC2D-490B879C722B}">
          <x14:formula1>
            <xm:f>Arkusz2!$P$2:$P$3</xm:f>
          </x14:formula1>
          <xm:sqref>G46 B48</xm:sqref>
        </x14:dataValidation>
        <x14:dataValidation type="list" allowBlank="1" showInputMessage="1" showErrorMessage="1" xr:uid="{E3C105A6-DF2E-468F-B235-46BED292B154}">
          <x14:formula1>
            <xm:f>Arkusz2!$P$9:$P$12</xm:f>
          </x14:formula1>
          <xm:sqref>B49</xm:sqref>
        </x14:dataValidation>
        <x14:dataValidation type="list" allowBlank="1" showInputMessage="1" showErrorMessage="1" xr:uid="{B3D75539-DBC7-4FDA-8C0B-308A88D6F05A}">
          <x14:formula1>
            <xm:f>Arkusz2!$H$2:$H$7</xm:f>
          </x14:formula1>
          <xm:sqref>B52</xm:sqref>
        </x14:dataValidation>
        <x14:dataValidation type="list" allowBlank="1" showInputMessage="1" showErrorMessage="1" xr:uid="{F1A25AD7-6E05-4852-9CC1-72C8A50F9032}">
          <x14:formula1>
            <xm:f>OFFSET(Arkusz2!$J$1,MATCH($B$52,Arkusz2!$I$2:$I$22,0),0,COUNTIF(Arkusz2!$I$2:$I$22,$B$52),1)</xm:f>
          </x14:formula1>
          <xm:sqref>B53</xm:sqref>
        </x14:dataValidation>
        <x14:dataValidation type="list" allowBlank="1" showInputMessage="1" showErrorMessage="1" xr:uid="{F36A39B0-7D54-4A0B-B552-96F964CEB577}">
          <x14:formula1>
            <xm:f>Arkusz2!$R$2:$R$8</xm:f>
          </x14:formula1>
          <xm:sqref>C34:H34</xm:sqref>
        </x14:dataValidation>
        <x14:dataValidation type="list" allowBlank="1" showInputMessage="1" showErrorMessage="1" xr:uid="{4A34B2BC-5AF6-4452-97F8-B879423EC012}">
          <x14:formula1>
            <xm:f>Arkusz2!$A$2:$A$11</xm:f>
          </x14:formula1>
          <xm:sqref>C22:H22</xm:sqref>
        </x14:dataValidation>
        <x14:dataValidation type="list" allowBlank="1" showInputMessage="1" showErrorMessage="1" xr:uid="{B08D1086-80C8-404F-8EE6-84C63FF1E5C7}">
          <x14:formula1>
            <xm:f>Arkusz2!$C$2:$C$4</xm:f>
          </x14:formula1>
          <xm:sqref>C21:H21</xm:sqref>
        </x14:dataValidation>
        <x14:dataValidation type="list" allowBlank="1" showInputMessage="1" showErrorMessage="1" xr:uid="{551E928F-4F01-46DF-A709-6C7AA8516423}">
          <x14:formula1>
            <xm:f>Arkusz2!$D$2:$D$8</xm:f>
          </x14:formula1>
          <xm:sqref>C27:H27</xm:sqref>
        </x14:dataValidation>
        <x14:dataValidation type="list" allowBlank="1" showInputMessage="1" showErrorMessage="1" xr:uid="{68B932AC-AE98-49D5-8843-2DB9FFEF06E8}">
          <x14:formula1>
            <xm:f>OFFSET(Arkusz2!$F$1,MATCH(C$27,Arkusz2!$E$2:$E$29,0),0,COUNTIF(Arkusz2!$E$2:$E$29,C$27),1)</xm:f>
          </x14:formula1>
          <xm:sqref>C28:H28</xm:sqref>
        </x14:dataValidation>
        <x14:dataValidation type="list" allowBlank="1" showInputMessage="1" showErrorMessage="1" xr:uid="{5BA1795F-B689-42FB-9ED4-6F15D4C0898D}">
          <x14:formula1>
            <xm:f>OFFSET(Arkusz2!$T$1,MATCH($D$34,Arkusz2!$S$2:$S$26,0),0,COUNTIF(Arkusz2!$S$2:$S$26,$D$34),1)</xm:f>
          </x14:formula1>
          <xm:sqref>D35</xm:sqref>
        </x14:dataValidation>
        <x14:dataValidation type="list" allowBlank="1" showInputMessage="1" showErrorMessage="1" xr:uid="{83924509-F7E6-4BC0-ACA8-74B2A1183C9C}">
          <x14:formula1>
            <xm:f>OFFSET(Arkusz2!$T$1,MATCH(E$34,Arkusz2!$S$2:$S$26,0),0,COUNTIF(Arkusz2!$S$2:$S$26,E$34),1)</xm:f>
          </x14:formula1>
          <xm:sqref>E35:H35</xm:sqref>
        </x14:dataValidation>
        <x14:dataValidation type="list" allowBlank="1" showInputMessage="1" showErrorMessage="1" xr:uid="{121DB4D7-5862-49A4-944F-51CE4CCA8093}">
          <x14:formula1>
            <xm:f>Arkusz2!$W$2:$W$4</xm:f>
          </x14:formula1>
          <xm:sqref>C36:H36</xm:sqref>
        </x14:dataValidation>
        <x14:dataValidation type="list" allowBlank="1" showInputMessage="1" showErrorMessage="1" xr:uid="{B04AB2CC-3B12-4351-A21E-3DDF6CDCBF05}">
          <x14:formula1>
            <xm:f>Arkusz2!$D$12:$D$17</xm:f>
          </x14:formula1>
          <xm:sqref>H46</xm:sqref>
        </x14:dataValidation>
        <x14:dataValidation type="list" allowBlank="1" showInputMessage="1" showErrorMessage="1" xr:uid="{4176095F-5C6D-4C74-8E07-373BDE307BA0}">
          <x14:formula1>
            <xm:f>Arkusz2!$L$2:$L$6</xm:f>
          </x14:formula1>
          <xm:sqref>B45</xm:sqref>
        </x14:dataValidation>
        <x14:dataValidation type="list" allowBlank="1" showInputMessage="1" showErrorMessage="1" xr:uid="{6EE2AC76-C1D0-41CA-AF9F-9E70E907696E}">
          <x14:formula1>
            <xm:f>Arkusz2!$I$24:$I$26</xm:f>
          </x14:formula1>
          <xm:sqref>C40:H40</xm:sqref>
        </x14:dataValidation>
        <x14:dataValidation type="list" allowBlank="1" showInputMessage="1" showErrorMessage="1" xr:uid="{DD07BE22-DC52-47C1-8000-16AEEF8E6C15}">
          <x14:formula1>
            <xm:f>Arkusz2!$C$6:$C$9</xm:f>
          </x14:formula1>
          <xm:sqref>D56</xm:sqref>
        </x14:dataValidation>
        <x14:dataValidation type="list" allowBlank="1" showInputMessage="1" showErrorMessage="1" xr:uid="{DDACE80D-44FA-40D1-B482-FEE3307250A9}">
          <x14:formula1>
            <xm:f>OFFSET(Arkusz2!$N$1,MATCH($B$45,Arkusz2!$M$2:$M$22,0),0,COUNTIF(Arkusz2!M2:$M$22,$B$45),1)</xm:f>
          </x14:formula1>
          <xm:sqref>B46</xm:sqref>
        </x14:dataValidation>
        <x14:dataValidation type="list" allowBlank="1" showInputMessage="1" showErrorMessage="1" xr:uid="{4BEECC2B-14B8-425B-AF45-3A02C4AAA133}">
          <x14:formula1>
            <xm:f>OFFSET(Arkusz2!$T$1,MATCH(C$34,Arkusz2!$S$2:$S$26,0),0,COUNTIF(Arkusz2!S2:$S$26,C$34),1)</xm:f>
          </x14:formula1>
          <xm:sqref>C35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4D20-6C15-4043-A333-CBA7C6CEC0CC}">
  <dimension ref="A1:AC39"/>
  <sheetViews>
    <sheetView workbookViewId="0">
      <selection activeCell="D24" sqref="D24"/>
    </sheetView>
  </sheetViews>
  <sheetFormatPr defaultRowHeight="14.4" x14ac:dyDescent="0.3"/>
  <cols>
    <col min="1" max="1" width="30.44140625" customWidth="1"/>
    <col min="2" max="2" width="12.109375" style="57" bestFit="1" customWidth="1"/>
    <col min="3" max="3" width="13.33203125" bestFit="1" customWidth="1"/>
    <col min="4" max="4" width="40.21875" bestFit="1" customWidth="1"/>
    <col min="5" max="5" width="25.5546875" bestFit="1" customWidth="1"/>
    <col min="6" max="6" width="26.5546875" style="62" customWidth="1"/>
    <col min="7" max="7" width="8.88671875" style="57"/>
    <col min="8" max="8" width="19.44140625" style="57" customWidth="1"/>
    <col min="9" max="9" width="14.88671875" style="57" customWidth="1"/>
    <col min="10" max="11" width="22.44140625" customWidth="1"/>
    <col min="12" max="12" width="14.109375" bestFit="1" customWidth="1"/>
    <col min="13" max="13" width="14.109375" customWidth="1"/>
    <col min="14" max="14" width="30.109375" style="57" customWidth="1"/>
    <col min="15" max="15" width="10.33203125" style="57" customWidth="1"/>
    <col min="18" max="18" width="19.109375" bestFit="1" customWidth="1"/>
    <col min="19" max="19" width="18.5546875" customWidth="1"/>
    <col min="20" max="20" width="24.33203125" customWidth="1"/>
  </cols>
  <sheetData>
    <row r="1" spans="1:29" ht="28.8" x14ac:dyDescent="0.3">
      <c r="A1" s="54" t="s">
        <v>0</v>
      </c>
      <c r="B1" s="54" t="s">
        <v>7</v>
      </c>
      <c r="C1" s="54" t="s">
        <v>10</v>
      </c>
      <c r="D1" s="55" t="s">
        <v>11</v>
      </c>
      <c r="E1" s="56" t="s">
        <v>11</v>
      </c>
      <c r="F1" s="54" t="s">
        <v>17</v>
      </c>
      <c r="G1" s="54" t="s">
        <v>42</v>
      </c>
      <c r="H1" s="54" t="s">
        <v>50</v>
      </c>
      <c r="L1" s="54" t="s">
        <v>48</v>
      </c>
      <c r="M1" s="58" t="s">
        <v>90</v>
      </c>
      <c r="N1" s="54" t="s">
        <v>89</v>
      </c>
      <c r="O1" s="54" t="s">
        <v>42</v>
      </c>
      <c r="P1" s="54" t="s">
        <v>42</v>
      </c>
      <c r="R1" s="54" t="s">
        <v>109</v>
      </c>
      <c r="T1" s="57"/>
      <c r="Y1" s="59"/>
      <c r="Z1" s="59"/>
    </row>
    <row r="2" spans="1:29" x14ac:dyDescent="0.3">
      <c r="A2" s="60" t="s">
        <v>140</v>
      </c>
      <c r="B2" s="57">
        <v>0</v>
      </c>
      <c r="C2" s="57" t="s">
        <v>140</v>
      </c>
      <c r="D2" s="57" t="s">
        <v>140</v>
      </c>
      <c r="E2" s="61" t="s">
        <v>12</v>
      </c>
      <c r="F2" s="62" t="s">
        <v>18</v>
      </c>
      <c r="G2" s="57">
        <v>200</v>
      </c>
      <c r="H2" s="57" t="s">
        <v>51</v>
      </c>
      <c r="I2" s="57" t="s">
        <v>51</v>
      </c>
      <c r="J2" s="57" t="s">
        <v>56</v>
      </c>
      <c r="K2" s="57">
        <v>180</v>
      </c>
      <c r="L2" s="57" t="s">
        <v>140</v>
      </c>
      <c r="M2" s="57" t="s">
        <v>76</v>
      </c>
      <c r="N2" s="57" t="s">
        <v>93</v>
      </c>
      <c r="O2" s="57">
        <v>700</v>
      </c>
      <c r="P2" s="57" t="s">
        <v>102</v>
      </c>
      <c r="Q2" s="59"/>
      <c r="R2" s="57" t="s">
        <v>108</v>
      </c>
      <c r="S2" s="57" t="s">
        <v>108</v>
      </c>
      <c r="T2" s="57" t="s">
        <v>108</v>
      </c>
      <c r="U2" s="57">
        <v>0</v>
      </c>
      <c r="W2">
        <v>0</v>
      </c>
      <c r="X2" s="59"/>
    </row>
    <row r="3" spans="1:29" x14ac:dyDescent="0.3">
      <c r="A3" s="60" t="s">
        <v>6</v>
      </c>
      <c r="B3" s="57">
        <v>180</v>
      </c>
      <c r="C3" s="57" t="s">
        <v>9</v>
      </c>
      <c r="D3" s="63" t="s">
        <v>12</v>
      </c>
      <c r="E3" s="61" t="s">
        <v>12</v>
      </c>
      <c r="F3" s="62" t="s">
        <v>19</v>
      </c>
      <c r="G3" s="57">
        <v>370</v>
      </c>
      <c r="H3" s="57" t="s">
        <v>52</v>
      </c>
      <c r="I3" s="57" t="s">
        <v>51</v>
      </c>
      <c r="J3" s="57" t="s">
        <v>57</v>
      </c>
      <c r="K3" s="57">
        <v>180</v>
      </c>
      <c r="L3" s="57" t="s">
        <v>76</v>
      </c>
      <c r="M3" s="57" t="s">
        <v>76</v>
      </c>
      <c r="N3" s="57" t="s">
        <v>94</v>
      </c>
      <c r="O3" s="57">
        <v>700</v>
      </c>
      <c r="P3" s="64" t="s">
        <v>103</v>
      </c>
      <c r="R3" s="57" t="s">
        <v>110</v>
      </c>
      <c r="S3" s="57" t="s">
        <v>110</v>
      </c>
      <c r="T3" s="57" t="s">
        <v>119</v>
      </c>
      <c r="U3" s="57">
        <v>20</v>
      </c>
      <c r="V3" s="64"/>
      <c r="W3">
        <v>1</v>
      </c>
      <c r="Y3" s="65"/>
      <c r="Z3" s="65"/>
      <c r="AA3" s="65"/>
      <c r="AB3" s="65"/>
      <c r="AC3" s="65"/>
    </row>
    <row r="4" spans="1:29" x14ac:dyDescent="0.3">
      <c r="A4" s="60" t="s">
        <v>1</v>
      </c>
      <c r="B4" s="57">
        <v>200</v>
      </c>
      <c r="C4" s="62" t="s">
        <v>8</v>
      </c>
      <c r="D4" s="63" t="s">
        <v>13</v>
      </c>
      <c r="E4" s="61" t="s">
        <v>12</v>
      </c>
      <c r="F4" s="62" t="s">
        <v>20</v>
      </c>
      <c r="G4" s="57">
        <v>200</v>
      </c>
      <c r="H4" s="57" t="s">
        <v>53</v>
      </c>
      <c r="I4" s="57" t="s">
        <v>51</v>
      </c>
      <c r="J4" s="57" t="s">
        <v>58</v>
      </c>
      <c r="K4" s="57">
        <v>180</v>
      </c>
      <c r="L4" s="57" t="s">
        <v>77</v>
      </c>
      <c r="M4" s="57" t="s">
        <v>76</v>
      </c>
      <c r="N4" s="57" t="s">
        <v>95</v>
      </c>
      <c r="O4" s="57">
        <v>700</v>
      </c>
      <c r="P4" s="64"/>
      <c r="R4" s="57" t="s">
        <v>111</v>
      </c>
      <c r="S4" s="57" t="s">
        <v>110</v>
      </c>
      <c r="T4" s="57" t="s">
        <v>120</v>
      </c>
      <c r="U4" s="57">
        <v>20</v>
      </c>
      <c r="V4" s="64"/>
      <c r="W4" s="65">
        <v>2</v>
      </c>
      <c r="Y4" s="65"/>
      <c r="Z4" s="65"/>
      <c r="AA4" s="65"/>
      <c r="AB4" s="65"/>
      <c r="AC4" s="65"/>
    </row>
    <row r="5" spans="1:29" x14ac:dyDescent="0.3">
      <c r="A5" s="60" t="s">
        <v>142</v>
      </c>
      <c r="B5" s="57">
        <v>220</v>
      </c>
      <c r="D5" s="63" t="s">
        <v>14</v>
      </c>
      <c r="E5" s="61" t="s">
        <v>12</v>
      </c>
      <c r="F5" s="62" t="s">
        <v>21</v>
      </c>
      <c r="G5" s="57">
        <v>370</v>
      </c>
      <c r="H5" s="57" t="s">
        <v>54</v>
      </c>
      <c r="I5" s="57" t="s">
        <v>51</v>
      </c>
      <c r="J5" s="57" t="s">
        <v>59</v>
      </c>
      <c r="K5" s="57">
        <v>180</v>
      </c>
      <c r="L5" s="57" t="s">
        <v>78</v>
      </c>
      <c r="M5" s="57" t="s">
        <v>76</v>
      </c>
      <c r="N5" s="57" t="s">
        <v>96</v>
      </c>
      <c r="O5" s="57">
        <v>700</v>
      </c>
      <c r="P5" s="64"/>
      <c r="R5" t="s">
        <v>112</v>
      </c>
      <c r="S5" s="57" t="s">
        <v>110</v>
      </c>
      <c r="T5" s="66" t="s">
        <v>115</v>
      </c>
      <c r="U5" s="57">
        <v>20</v>
      </c>
      <c r="V5" s="64"/>
      <c r="W5" s="65"/>
      <c r="Y5" s="65"/>
      <c r="Z5" s="65"/>
      <c r="AA5" s="65"/>
      <c r="AB5" s="65"/>
      <c r="AC5" s="65"/>
    </row>
    <row r="6" spans="1:29" x14ac:dyDescent="0.3">
      <c r="A6" s="60" t="s">
        <v>175</v>
      </c>
      <c r="B6" s="57">
        <v>220</v>
      </c>
      <c r="C6" s="57">
        <v>0</v>
      </c>
      <c r="D6" s="63" t="s">
        <v>15</v>
      </c>
      <c r="E6" s="61" t="s">
        <v>13</v>
      </c>
      <c r="F6" s="62" t="s">
        <v>22</v>
      </c>
      <c r="G6" s="57">
        <v>270</v>
      </c>
      <c r="H6" s="57" t="s">
        <v>55</v>
      </c>
      <c r="I6" s="57" t="s">
        <v>52</v>
      </c>
      <c r="J6" s="57" t="s">
        <v>60</v>
      </c>
      <c r="K6" s="57">
        <v>180</v>
      </c>
      <c r="L6" s="57" t="s">
        <v>49</v>
      </c>
      <c r="M6" s="57" t="s">
        <v>77</v>
      </c>
      <c r="N6" s="57" t="s">
        <v>9</v>
      </c>
      <c r="O6" s="57">
        <v>1300</v>
      </c>
      <c r="P6" s="64"/>
      <c r="R6" s="57" t="s">
        <v>113</v>
      </c>
      <c r="S6" s="57" t="s">
        <v>110</v>
      </c>
      <c r="T6" s="66" t="s">
        <v>121</v>
      </c>
      <c r="U6" s="57">
        <v>20</v>
      </c>
      <c r="V6" s="64"/>
      <c r="W6" s="64"/>
      <c r="Y6" s="65"/>
      <c r="Z6" s="65"/>
      <c r="AA6" s="65"/>
      <c r="AB6" s="65"/>
      <c r="AC6" s="65"/>
    </row>
    <row r="7" spans="1:29" x14ac:dyDescent="0.3">
      <c r="A7" s="60" t="s">
        <v>2</v>
      </c>
      <c r="B7" s="57">
        <v>520</v>
      </c>
      <c r="C7" s="57">
        <v>1</v>
      </c>
      <c r="D7" s="63" t="s">
        <v>16</v>
      </c>
      <c r="E7" s="61" t="s">
        <v>13</v>
      </c>
      <c r="F7" s="62" t="s">
        <v>23</v>
      </c>
      <c r="G7" s="57">
        <v>270</v>
      </c>
      <c r="H7" s="57" t="s">
        <v>108</v>
      </c>
      <c r="I7" s="57" t="s">
        <v>52</v>
      </c>
      <c r="J7" s="57" t="s">
        <v>61</v>
      </c>
      <c r="K7" s="57">
        <v>180</v>
      </c>
      <c r="M7" s="57" t="s">
        <v>77</v>
      </c>
      <c r="N7" s="57" t="s">
        <v>8</v>
      </c>
      <c r="O7" s="57">
        <v>1300</v>
      </c>
      <c r="P7" s="64"/>
      <c r="R7" s="57" t="s">
        <v>114</v>
      </c>
      <c r="S7" s="57" t="s">
        <v>111</v>
      </c>
      <c r="T7" s="66" t="s">
        <v>116</v>
      </c>
      <c r="U7" s="57">
        <v>20</v>
      </c>
      <c r="V7" s="64"/>
      <c r="W7" s="64"/>
      <c r="Y7" s="65"/>
      <c r="Z7" s="65"/>
      <c r="AA7" s="65"/>
      <c r="AB7" s="65"/>
      <c r="AC7" s="65"/>
    </row>
    <row r="8" spans="1:29" x14ac:dyDescent="0.3">
      <c r="A8" s="60" t="s">
        <v>3</v>
      </c>
      <c r="B8" s="57">
        <v>800</v>
      </c>
      <c r="C8" s="57">
        <v>2</v>
      </c>
      <c r="D8" s="63" t="s">
        <v>37</v>
      </c>
      <c r="E8" s="61" t="s">
        <v>13</v>
      </c>
      <c r="F8" s="62" t="s">
        <v>24</v>
      </c>
      <c r="G8" s="57">
        <v>370</v>
      </c>
      <c r="I8" s="57" t="s">
        <v>52</v>
      </c>
      <c r="J8" s="57" t="s">
        <v>62</v>
      </c>
      <c r="K8" s="57">
        <v>180</v>
      </c>
      <c r="M8" s="57" t="s">
        <v>77</v>
      </c>
      <c r="N8" s="67" t="s">
        <v>79</v>
      </c>
      <c r="O8" s="57">
        <v>1300</v>
      </c>
      <c r="P8" s="64"/>
      <c r="R8" s="57" t="s">
        <v>135</v>
      </c>
      <c r="S8" s="57" t="s">
        <v>111</v>
      </c>
      <c r="T8" s="66" t="s">
        <v>122</v>
      </c>
      <c r="U8" s="57">
        <v>20</v>
      </c>
      <c r="V8" s="64"/>
      <c r="W8" s="64"/>
      <c r="Y8" s="65"/>
      <c r="Z8" s="65"/>
      <c r="AA8" s="65"/>
      <c r="AB8" s="65"/>
      <c r="AC8" s="65"/>
    </row>
    <row r="9" spans="1:29" x14ac:dyDescent="0.3">
      <c r="A9" s="60" t="s">
        <v>176</v>
      </c>
      <c r="B9" s="57">
        <v>800</v>
      </c>
      <c r="C9" s="57">
        <v>3</v>
      </c>
      <c r="D9" s="61"/>
      <c r="E9" s="61" t="s">
        <v>13</v>
      </c>
      <c r="F9" s="62" t="s">
        <v>25</v>
      </c>
      <c r="G9" s="57">
        <v>370</v>
      </c>
      <c r="I9" s="57" t="s">
        <v>52</v>
      </c>
      <c r="J9" s="57" t="s">
        <v>63</v>
      </c>
      <c r="K9" s="57">
        <v>180</v>
      </c>
      <c r="M9" s="57" t="s">
        <v>77</v>
      </c>
      <c r="N9" s="67" t="s">
        <v>80</v>
      </c>
      <c r="O9" s="57">
        <v>1300</v>
      </c>
      <c r="P9" s="64" t="s">
        <v>140</v>
      </c>
      <c r="S9" s="57" t="s">
        <v>111</v>
      </c>
      <c r="T9" s="66" t="s">
        <v>117</v>
      </c>
      <c r="U9" s="57">
        <v>20</v>
      </c>
      <c r="V9" s="64"/>
      <c r="W9" s="64"/>
      <c r="Y9" s="65"/>
      <c r="Z9" s="65"/>
      <c r="AA9" s="65"/>
      <c r="AB9" s="65"/>
      <c r="AC9" s="65"/>
    </row>
    <row r="10" spans="1:29" x14ac:dyDescent="0.3">
      <c r="A10" s="60" t="s">
        <v>4</v>
      </c>
      <c r="B10" s="57">
        <v>900</v>
      </c>
      <c r="D10" s="61"/>
      <c r="E10" s="61" t="s">
        <v>14</v>
      </c>
      <c r="F10" s="62" t="s">
        <v>26</v>
      </c>
      <c r="G10" s="57">
        <v>270</v>
      </c>
      <c r="I10" s="57" t="s">
        <v>53</v>
      </c>
      <c r="J10" s="57" t="s">
        <v>64</v>
      </c>
      <c r="K10" s="57">
        <v>180</v>
      </c>
      <c r="M10" s="57" t="s">
        <v>78</v>
      </c>
      <c r="N10" s="67" t="s">
        <v>81</v>
      </c>
      <c r="O10" s="57">
        <v>1300</v>
      </c>
      <c r="P10" s="64" t="s">
        <v>105</v>
      </c>
      <c r="S10" s="57" t="s">
        <v>111</v>
      </c>
      <c r="T10" s="66" t="s">
        <v>118</v>
      </c>
      <c r="U10" s="57">
        <v>20</v>
      </c>
      <c r="V10" s="64"/>
      <c r="W10" s="64"/>
      <c r="Y10" s="65"/>
      <c r="Z10" s="65"/>
      <c r="AA10" s="65"/>
      <c r="AB10" s="65"/>
      <c r="AC10" s="65"/>
    </row>
    <row r="11" spans="1:29" x14ac:dyDescent="0.3">
      <c r="A11" s="60" t="s">
        <v>5</v>
      </c>
      <c r="B11" s="57">
        <v>1000</v>
      </c>
      <c r="E11" s="61" t="s">
        <v>14</v>
      </c>
      <c r="F11" s="62" t="s">
        <v>27</v>
      </c>
      <c r="G11" s="57">
        <v>270</v>
      </c>
      <c r="I11" s="57" t="s">
        <v>53</v>
      </c>
      <c r="J11" s="57" t="s">
        <v>65</v>
      </c>
      <c r="K11" s="57">
        <v>180</v>
      </c>
      <c r="M11" s="57" t="s">
        <v>78</v>
      </c>
      <c r="N11" s="67" t="s">
        <v>82</v>
      </c>
      <c r="O11" s="57">
        <v>1300</v>
      </c>
      <c r="P11" s="64" t="s">
        <v>106</v>
      </c>
      <c r="S11" t="s">
        <v>112</v>
      </c>
      <c r="T11" s="66" t="s">
        <v>123</v>
      </c>
      <c r="U11" s="57">
        <v>20</v>
      </c>
      <c r="V11" s="64"/>
      <c r="W11" s="64"/>
      <c r="Y11" s="65"/>
      <c r="Z11" s="65"/>
      <c r="AA11" s="65"/>
      <c r="AB11" s="65"/>
      <c r="AC11" s="65"/>
    </row>
    <row r="12" spans="1:29" x14ac:dyDescent="0.3">
      <c r="D12" t="s">
        <v>140</v>
      </c>
      <c r="E12" s="61" t="s">
        <v>14</v>
      </c>
      <c r="F12" s="62" t="s">
        <v>28</v>
      </c>
      <c r="G12" s="57">
        <v>370</v>
      </c>
      <c r="I12" s="57" t="s">
        <v>53</v>
      </c>
      <c r="J12" s="57" t="s">
        <v>66</v>
      </c>
      <c r="K12" s="57">
        <v>180</v>
      </c>
      <c r="M12" s="57" t="s">
        <v>78</v>
      </c>
      <c r="N12" s="67" t="s">
        <v>83</v>
      </c>
      <c r="O12" s="57">
        <v>1400</v>
      </c>
      <c r="P12" s="64" t="s">
        <v>107</v>
      </c>
      <c r="S12" t="s">
        <v>112</v>
      </c>
      <c r="T12" s="66" t="s">
        <v>124</v>
      </c>
      <c r="U12" s="57">
        <v>20</v>
      </c>
      <c r="V12" s="64"/>
      <c r="W12" s="64"/>
      <c r="Y12" s="65"/>
      <c r="Z12" s="65"/>
      <c r="AA12" s="65"/>
      <c r="AB12" s="65"/>
      <c r="AC12" s="65"/>
    </row>
    <row r="13" spans="1:29" x14ac:dyDescent="0.3">
      <c r="A13" s="60" t="s">
        <v>140</v>
      </c>
      <c r="B13" s="57">
        <v>0</v>
      </c>
      <c r="D13" t="s">
        <v>150</v>
      </c>
      <c r="E13" s="61" t="s">
        <v>14</v>
      </c>
      <c r="F13" s="62" t="s">
        <v>29</v>
      </c>
      <c r="G13" s="57">
        <v>370</v>
      </c>
      <c r="I13" s="57" t="s">
        <v>53</v>
      </c>
      <c r="J13" s="57" t="s">
        <v>67</v>
      </c>
      <c r="K13" s="57">
        <v>180</v>
      </c>
      <c r="M13" s="57" t="s">
        <v>78</v>
      </c>
      <c r="N13" s="67" t="s">
        <v>84</v>
      </c>
      <c r="O13" s="66">
        <v>1400</v>
      </c>
      <c r="P13" s="64"/>
      <c r="S13" t="s">
        <v>112</v>
      </c>
      <c r="T13" s="66" t="s">
        <v>125</v>
      </c>
      <c r="U13" s="57">
        <v>20</v>
      </c>
      <c r="V13" s="64"/>
      <c r="W13" s="64"/>
      <c r="Y13" s="65"/>
      <c r="Z13" s="65"/>
      <c r="AA13" s="65"/>
      <c r="AB13" s="65"/>
      <c r="AC13" s="65"/>
    </row>
    <row r="14" spans="1:29" x14ac:dyDescent="0.3">
      <c r="A14" s="60" t="s">
        <v>6</v>
      </c>
      <c r="B14" s="57">
        <v>40</v>
      </c>
      <c r="D14" t="s">
        <v>149</v>
      </c>
      <c r="E14" s="61" t="s">
        <v>15</v>
      </c>
      <c r="F14" s="62" t="s">
        <v>30</v>
      </c>
      <c r="G14" s="57">
        <v>150</v>
      </c>
      <c r="I14" s="57" t="s">
        <v>54</v>
      </c>
      <c r="J14" s="57" t="s">
        <v>68</v>
      </c>
      <c r="K14" s="57">
        <v>180</v>
      </c>
      <c r="M14" s="57" t="s">
        <v>78</v>
      </c>
      <c r="N14" s="67" t="s">
        <v>85</v>
      </c>
      <c r="O14" s="66">
        <v>1300</v>
      </c>
      <c r="S14" t="s">
        <v>112</v>
      </c>
      <c r="T14" s="66" t="s">
        <v>126</v>
      </c>
      <c r="U14" s="57">
        <v>20</v>
      </c>
    </row>
    <row r="15" spans="1:29" x14ac:dyDescent="0.3">
      <c r="A15" s="60" t="s">
        <v>1</v>
      </c>
      <c r="B15" s="57">
        <v>40</v>
      </c>
      <c r="D15" t="s">
        <v>148</v>
      </c>
      <c r="E15" s="61" t="s">
        <v>15</v>
      </c>
      <c r="F15" s="62" t="s">
        <v>31</v>
      </c>
      <c r="G15" s="57">
        <v>150</v>
      </c>
      <c r="I15" s="57" t="s">
        <v>54</v>
      </c>
      <c r="J15" s="57" t="s">
        <v>69</v>
      </c>
      <c r="K15" s="57">
        <v>180</v>
      </c>
      <c r="M15" s="57" t="s">
        <v>78</v>
      </c>
      <c r="N15" s="67" t="s">
        <v>86</v>
      </c>
      <c r="O15" s="66">
        <v>1300</v>
      </c>
      <c r="S15" s="57" t="s">
        <v>113</v>
      </c>
      <c r="T15" s="66" t="s">
        <v>129</v>
      </c>
      <c r="U15" s="57">
        <v>20</v>
      </c>
    </row>
    <row r="16" spans="1:29" x14ac:dyDescent="0.3">
      <c r="A16" s="60" t="s">
        <v>142</v>
      </c>
      <c r="B16" s="57">
        <v>40</v>
      </c>
      <c r="D16" t="s">
        <v>147</v>
      </c>
      <c r="E16" s="61" t="s">
        <v>15</v>
      </c>
      <c r="F16" s="62" t="s">
        <v>32</v>
      </c>
      <c r="G16" s="57">
        <v>150</v>
      </c>
      <c r="I16" s="57" t="s">
        <v>54</v>
      </c>
      <c r="J16" s="57" t="s">
        <v>70</v>
      </c>
      <c r="K16" s="57">
        <v>180</v>
      </c>
      <c r="M16" s="57" t="s">
        <v>78</v>
      </c>
      <c r="N16" s="67" t="s">
        <v>87</v>
      </c>
      <c r="O16" s="66">
        <v>1400</v>
      </c>
      <c r="S16" s="57" t="s">
        <v>113</v>
      </c>
      <c r="T16" s="66" t="s">
        <v>128</v>
      </c>
      <c r="U16" s="57">
        <v>20</v>
      </c>
    </row>
    <row r="17" spans="1:21" x14ac:dyDescent="0.3">
      <c r="A17" s="60" t="s">
        <v>175</v>
      </c>
      <c r="B17" s="57">
        <v>40</v>
      </c>
      <c r="D17" t="s">
        <v>146</v>
      </c>
      <c r="E17" s="61" t="s">
        <v>15</v>
      </c>
      <c r="F17" s="62" t="s">
        <v>33</v>
      </c>
      <c r="G17" s="57">
        <v>150</v>
      </c>
      <c r="I17" s="57" t="s">
        <v>54</v>
      </c>
      <c r="J17" s="57" t="s">
        <v>71</v>
      </c>
      <c r="K17" s="57">
        <v>180</v>
      </c>
      <c r="M17" s="57" t="s">
        <v>78</v>
      </c>
      <c r="N17" s="67" t="s">
        <v>88</v>
      </c>
      <c r="O17" s="66">
        <v>1400</v>
      </c>
      <c r="S17" s="57" t="s">
        <v>113</v>
      </c>
      <c r="T17" s="66" t="s">
        <v>127</v>
      </c>
      <c r="U17" s="57">
        <v>20</v>
      </c>
    </row>
    <row r="18" spans="1:21" x14ac:dyDescent="0.3">
      <c r="A18" s="60" t="s">
        <v>2</v>
      </c>
      <c r="B18" s="57">
        <v>40</v>
      </c>
      <c r="D18" s="61"/>
      <c r="E18" s="61" t="s">
        <v>16</v>
      </c>
      <c r="F18" s="62" t="s">
        <v>34</v>
      </c>
      <c r="G18" s="57">
        <v>220</v>
      </c>
      <c r="I18" s="57" t="s">
        <v>55</v>
      </c>
      <c r="J18" s="57" t="s">
        <v>72</v>
      </c>
      <c r="K18" s="57">
        <v>180</v>
      </c>
      <c r="M18" s="57" t="s">
        <v>49</v>
      </c>
      <c r="N18" s="57" t="s">
        <v>97</v>
      </c>
      <c r="O18" s="57">
        <v>430</v>
      </c>
      <c r="S18" s="57" t="s">
        <v>113</v>
      </c>
      <c r="T18" s="66" t="s">
        <v>130</v>
      </c>
      <c r="U18" s="57">
        <v>20</v>
      </c>
    </row>
    <row r="19" spans="1:21" x14ac:dyDescent="0.3">
      <c r="A19" s="60" t="s">
        <v>3</v>
      </c>
      <c r="B19" s="57">
        <v>40</v>
      </c>
      <c r="D19" s="61"/>
      <c r="E19" s="61" t="s">
        <v>16</v>
      </c>
      <c r="F19" s="62" t="s">
        <v>20</v>
      </c>
      <c r="G19" s="57">
        <v>220</v>
      </c>
      <c r="I19" s="57" t="s">
        <v>55</v>
      </c>
      <c r="J19" s="57" t="s">
        <v>73</v>
      </c>
      <c r="K19" s="57">
        <v>180</v>
      </c>
      <c r="M19" s="57" t="s">
        <v>49</v>
      </c>
      <c r="N19" s="57" t="s">
        <v>98</v>
      </c>
      <c r="O19" s="57">
        <v>375</v>
      </c>
      <c r="S19" s="57" t="s">
        <v>114</v>
      </c>
      <c r="T19" s="66" t="s">
        <v>131</v>
      </c>
      <c r="U19" s="57">
        <v>20</v>
      </c>
    </row>
    <row r="20" spans="1:21" x14ac:dyDescent="0.3">
      <c r="A20" s="60" t="s">
        <v>176</v>
      </c>
      <c r="B20" s="57">
        <v>40</v>
      </c>
      <c r="D20" s="61"/>
      <c r="E20" s="61" t="s">
        <v>16</v>
      </c>
      <c r="F20" s="62" t="s">
        <v>35</v>
      </c>
      <c r="G20" s="57">
        <v>220</v>
      </c>
      <c r="I20" s="57" t="s">
        <v>55</v>
      </c>
      <c r="J20" s="57" t="s">
        <v>74</v>
      </c>
      <c r="K20" s="57">
        <v>180</v>
      </c>
      <c r="M20" s="57" t="s">
        <v>49</v>
      </c>
      <c r="N20" s="67" t="s">
        <v>99</v>
      </c>
      <c r="O20" s="66">
        <v>375</v>
      </c>
      <c r="S20" s="57" t="s">
        <v>114</v>
      </c>
      <c r="T20" s="66" t="s">
        <v>132</v>
      </c>
      <c r="U20" s="57">
        <v>20</v>
      </c>
    </row>
    <row r="21" spans="1:21" x14ac:dyDescent="0.3">
      <c r="A21" s="60" t="s">
        <v>4</v>
      </c>
      <c r="B21" s="57">
        <v>60</v>
      </c>
      <c r="D21" s="61"/>
      <c r="E21" s="61" t="s">
        <v>16</v>
      </c>
      <c r="F21" s="62" t="s">
        <v>36</v>
      </c>
      <c r="G21" s="57">
        <v>220</v>
      </c>
      <c r="I21" s="57" t="s">
        <v>55</v>
      </c>
      <c r="J21" s="57" t="s">
        <v>75</v>
      </c>
      <c r="K21" s="57">
        <v>180</v>
      </c>
      <c r="M21" s="57" t="s">
        <v>49</v>
      </c>
      <c r="N21" s="67" t="s">
        <v>100</v>
      </c>
      <c r="O21" s="66">
        <v>375</v>
      </c>
      <c r="S21" s="57" t="s">
        <v>114</v>
      </c>
      <c r="T21" s="66" t="s">
        <v>133</v>
      </c>
      <c r="U21" s="57">
        <v>20</v>
      </c>
    </row>
    <row r="22" spans="1:21" x14ac:dyDescent="0.3">
      <c r="A22" s="60" t="s">
        <v>5</v>
      </c>
      <c r="B22" s="57">
        <v>80</v>
      </c>
      <c r="E22" s="61" t="s">
        <v>37</v>
      </c>
      <c r="F22" s="62" t="s">
        <v>38</v>
      </c>
      <c r="G22" s="57">
        <v>370</v>
      </c>
      <c r="I22" s="57" t="s">
        <v>108</v>
      </c>
      <c r="J22" s="57" t="s">
        <v>108</v>
      </c>
      <c r="K22" s="57">
        <v>0</v>
      </c>
      <c r="M22" s="57" t="s">
        <v>140</v>
      </c>
      <c r="N22" s="57" t="s">
        <v>108</v>
      </c>
      <c r="O22" s="57">
        <v>0</v>
      </c>
      <c r="S22" s="57" t="s">
        <v>114</v>
      </c>
      <c r="T22" s="66" t="s">
        <v>134</v>
      </c>
      <c r="U22" s="57">
        <v>20</v>
      </c>
    </row>
    <row r="23" spans="1:21" x14ac:dyDescent="0.3">
      <c r="E23" s="61" t="s">
        <v>37</v>
      </c>
      <c r="F23" s="62" t="s">
        <v>39</v>
      </c>
      <c r="G23" s="57">
        <v>370</v>
      </c>
      <c r="S23" s="57" t="s">
        <v>138</v>
      </c>
      <c r="T23" s="57" t="s">
        <v>139</v>
      </c>
      <c r="U23" s="57">
        <v>20</v>
      </c>
    </row>
    <row r="24" spans="1:21" x14ac:dyDescent="0.3">
      <c r="E24" s="61" t="s">
        <v>37</v>
      </c>
      <c r="F24" s="62" t="s">
        <v>40</v>
      </c>
      <c r="G24" s="57">
        <v>370</v>
      </c>
      <c r="I24" s="57" t="s">
        <v>140</v>
      </c>
      <c r="S24" s="57" t="s">
        <v>135</v>
      </c>
      <c r="T24" s="57" t="s">
        <v>139</v>
      </c>
      <c r="U24" s="57">
        <v>20</v>
      </c>
    </row>
    <row r="25" spans="1:21" x14ac:dyDescent="0.3">
      <c r="E25" s="61" t="s">
        <v>37</v>
      </c>
      <c r="F25" s="62" t="s">
        <v>41</v>
      </c>
      <c r="G25" s="57">
        <v>370</v>
      </c>
      <c r="I25" s="57" t="s">
        <v>102</v>
      </c>
      <c r="S25" s="57" t="s">
        <v>135</v>
      </c>
      <c r="T25" s="57" t="s">
        <v>139</v>
      </c>
      <c r="U25" s="57">
        <v>20</v>
      </c>
    </row>
    <row r="26" spans="1:21" x14ac:dyDescent="0.3">
      <c r="B26"/>
      <c r="E26" s="61" t="s">
        <v>37</v>
      </c>
      <c r="F26" s="57" t="s">
        <v>151</v>
      </c>
      <c r="G26" s="57">
        <v>300</v>
      </c>
      <c r="I26" s="57" t="s">
        <v>103</v>
      </c>
      <c r="S26" s="57" t="s">
        <v>135</v>
      </c>
      <c r="T26" s="57" t="s">
        <v>139</v>
      </c>
      <c r="U26" s="57">
        <v>20</v>
      </c>
    </row>
    <row r="27" spans="1:21" x14ac:dyDescent="0.3">
      <c r="B27"/>
      <c r="E27" s="61" t="s">
        <v>140</v>
      </c>
      <c r="F27" s="57" t="s">
        <v>108</v>
      </c>
      <c r="G27" s="57">
        <v>0</v>
      </c>
    </row>
    <row r="28" spans="1:21" x14ac:dyDescent="0.3">
      <c r="B28"/>
      <c r="E28" s="61" t="s">
        <v>140</v>
      </c>
      <c r="F28" s="57" t="s">
        <v>108</v>
      </c>
      <c r="G28" s="57">
        <v>0</v>
      </c>
    </row>
    <row r="29" spans="1:21" x14ac:dyDescent="0.3">
      <c r="B29"/>
      <c r="E29" s="61" t="s">
        <v>140</v>
      </c>
      <c r="F29" s="57" t="s">
        <v>108</v>
      </c>
      <c r="G29" s="57">
        <v>0</v>
      </c>
    </row>
    <row r="30" spans="1:21" x14ac:dyDescent="0.3">
      <c r="B30"/>
      <c r="F30"/>
    </row>
    <row r="31" spans="1:21" x14ac:dyDescent="0.3">
      <c r="B31"/>
      <c r="F31"/>
    </row>
    <row r="32" spans="1:21" x14ac:dyDescent="0.3">
      <c r="B32"/>
      <c r="F32"/>
    </row>
    <row r="33" spans="2:6" x14ac:dyDescent="0.3">
      <c r="B33"/>
      <c r="F33"/>
    </row>
    <row r="34" spans="2:6" x14ac:dyDescent="0.3">
      <c r="B34"/>
      <c r="F34"/>
    </row>
    <row r="35" spans="2:6" x14ac:dyDescent="0.3">
      <c r="B35"/>
      <c r="F35"/>
    </row>
    <row r="36" spans="2:6" x14ac:dyDescent="0.3">
      <c r="B36"/>
      <c r="F36"/>
    </row>
    <row r="37" spans="2:6" x14ac:dyDescent="0.3">
      <c r="B37"/>
      <c r="F37"/>
    </row>
    <row r="38" spans="2:6" x14ac:dyDescent="0.3">
      <c r="B38"/>
      <c r="F38"/>
    </row>
    <row r="39" spans="2:6" x14ac:dyDescent="0.3">
      <c r="B39"/>
      <c r="F39"/>
    </row>
  </sheetData>
  <sheetProtection algorithmName="SHA-512" hashValue="WM2jznwx6xoipItdXSax725QOaixpf0/+uh2UjzE/Onk7kK6ArbN2XP0KyyiPmnECM9sJLgpSAtpye2RMN1KSQ==" saltValue="9KrhFa3COvofS8mLSBDwl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Andżelika Bocian</dc:creator>
  <cp:lastModifiedBy>Andżelika Bocian</cp:lastModifiedBy>
  <cp:lastPrinted>2023-11-06T10:28:23Z</cp:lastPrinted>
  <dcterms:created xsi:type="dcterms:W3CDTF">2023-10-31T15:20:51Z</dcterms:created>
  <dcterms:modified xsi:type="dcterms:W3CDTF">2023-11-15T14:48:05Z</dcterms:modified>
</cp:coreProperties>
</file>